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3230" windowHeight="9585" tabRatio="683" activeTab="0"/>
  </bookViews>
  <sheets>
    <sheet name="経営計画表" sheetId="1" r:id="rId1"/>
    <sheet name="基礎データ" sheetId="2" r:id="rId2"/>
    <sheet name="償却資産" sheetId="3" r:id="rId3"/>
    <sheet name="設備投資と資金調達" sheetId="4" r:id="rId4"/>
    <sheet name="償還計画" sheetId="5" r:id="rId5"/>
    <sheet name="使い方" sheetId="6" r:id="rId6"/>
    <sheet name="補足" sheetId="7" r:id="rId7"/>
  </sheets>
  <definedNames>
    <definedName name="backtotop" localSheetId="6">'補足'!$B$7</definedName>
    <definedName name="_xlnm.Print_Titles" localSheetId="4">'償還計画'!$A:$A</definedName>
    <definedName name="区分">#REF!</definedName>
  </definedNames>
  <calcPr fullCalcOnLoad="1"/>
</workbook>
</file>

<file path=xl/comments1.xml><?xml version="1.0" encoding="utf-8"?>
<comments xmlns="http://schemas.openxmlformats.org/spreadsheetml/2006/main">
  <authors>
    <author>k-hiwatashi</author>
    <author>北村山農業技術普及課</author>
  </authors>
  <commentList>
    <comment ref="C31" authorId="0">
      <text>
        <r>
          <rPr>
            <sz val="10"/>
            <rFont val="ＭＳ Ｐゴシック"/>
            <family val="3"/>
          </rPr>
          <t>「償却資産」シートを参照しています。</t>
        </r>
      </text>
    </comment>
    <comment ref="C83" authorId="1">
      <text>
        <r>
          <rPr>
            <sz val="10"/>
            <rFont val="ＭＳ Ｐゴシック"/>
            <family val="3"/>
          </rPr>
          <t>必要な場合は、「損益計画（全体）」の減価償却費を基に
各部門（作目・作型・品種）別に按分して記入します。</t>
        </r>
        <r>
          <rPr>
            <sz val="9"/>
            <rFont val="ＭＳ Ｐゴシック"/>
            <family val="3"/>
          </rPr>
          <t xml:space="preserve">
※記入しない場合、部門（作目・作型・品種）別損益計画に
　減価償却費は含まないことになります。</t>
        </r>
      </text>
    </comment>
    <comment ref="C1" authorId="1">
      <text>
        <r>
          <rPr>
            <sz val="9"/>
            <rFont val="ＭＳ Ｐゴシック"/>
            <family val="3"/>
          </rPr>
          <t>この表に入力した数値が、資金利用計画のシート「1-1」下表やシート「3-1」に反映されます。
※着色したセルは入力不要です。</t>
        </r>
      </text>
    </comment>
    <comment ref="C4" authorId="1">
      <text>
        <r>
          <rPr>
            <sz val="10"/>
            <rFont val="ＭＳ Ｐゴシック"/>
            <family val="3"/>
          </rPr>
          <t>部門・作目・作型・品種別等で区分して記入します。</t>
        </r>
      </text>
    </comment>
    <comment ref="E4" authorId="1">
      <text>
        <r>
          <rPr>
            <sz val="10"/>
            <rFont val="ＭＳ Ｐゴシック"/>
            <family val="3"/>
          </rPr>
          <t>単位は必ず記入してください。（以下同様）</t>
        </r>
      </text>
    </comment>
    <comment ref="F45" authorId="1">
      <text>
        <r>
          <rPr>
            <sz val="10"/>
            <rFont val="ＭＳ Ｐゴシック"/>
            <family val="3"/>
          </rPr>
          <t>期首の農業用現預金（運転資金）の額を記入します。</t>
        </r>
      </text>
    </comment>
  </commentList>
</comments>
</file>

<file path=xl/comments2.xml><?xml version="1.0" encoding="utf-8"?>
<comments xmlns="http://schemas.openxmlformats.org/spreadsheetml/2006/main">
  <authors>
    <author>user</author>
  </authors>
  <commentList>
    <comment ref="D1" authorId="0">
      <text>
        <r>
          <rPr>
            <sz val="9"/>
            <rFont val="ＭＳ Ｐゴシック"/>
            <family val="3"/>
          </rPr>
          <t>このシートには、基礎となる単価を記入しておき、試算の際に参照セルとして使うと便利です。</t>
        </r>
      </text>
    </comment>
  </commentList>
</comments>
</file>

<file path=xl/comments3.xml><?xml version="1.0" encoding="utf-8"?>
<comments xmlns="http://schemas.openxmlformats.org/spreadsheetml/2006/main">
  <authors>
    <author>樋渡和宏</author>
  </authors>
  <commentList>
    <comment ref="I3" authorId="0">
      <text>
        <r>
          <rPr>
            <sz val="10"/>
            <rFont val="ＭＳ Ｐゴシック"/>
            <family val="3"/>
          </rPr>
          <t>建物・構築物・農機具 10%
植物　5%
乳用牛種付用　10%
乳用牛繁殖用　20%
肉用牛種付用　20%
肉用牛繁殖用　50%
豚（繁殖用・種付用）30%</t>
        </r>
      </text>
    </comment>
  </commentList>
</comments>
</file>

<file path=xl/comments4.xml><?xml version="1.0" encoding="utf-8"?>
<comments xmlns="http://schemas.openxmlformats.org/spreadsheetml/2006/main">
  <authors>
    <author>北村山農業技術普及課</author>
  </authors>
  <commentList>
    <comment ref="B4" authorId="0">
      <text>
        <r>
          <rPr>
            <sz val="9"/>
            <rFont val="ＭＳ Ｐゴシック"/>
            <family val="3"/>
          </rPr>
          <t>和暦で入力します。
平成28年の場合は「28」のみ</t>
        </r>
      </text>
    </comment>
    <comment ref="G24" authorId="0">
      <text>
        <r>
          <rPr>
            <sz val="10"/>
            <rFont val="ＭＳ Ｐゴシック"/>
            <family val="3"/>
          </rPr>
          <t>青年等就農資金、
農業近代化資金、
経営体育成強化資金</t>
        </r>
        <r>
          <rPr>
            <sz val="9"/>
            <rFont val="ＭＳ Ｐゴシック"/>
            <family val="3"/>
          </rPr>
          <t xml:space="preserve">
等記入します。</t>
        </r>
      </text>
    </comment>
  </commentList>
</comments>
</file>

<file path=xl/comments5.xml><?xml version="1.0" encoding="utf-8"?>
<comments xmlns="http://schemas.openxmlformats.org/spreadsheetml/2006/main">
  <authors>
    <author>樋渡和宏</author>
  </authors>
  <commentList>
    <comment ref="H4" authorId="0">
      <text>
        <r>
          <rPr>
            <sz val="10"/>
            <rFont val="ＭＳ Ｐゴシック"/>
            <family val="3"/>
          </rPr>
          <t>元利金等：元利
元金均等：元金（空欄でも可）</t>
        </r>
      </text>
    </comment>
    <comment ref="H2" authorId="0">
      <text>
        <r>
          <rPr>
            <sz val="10"/>
            <rFont val="ＭＳ Ｐゴシック"/>
            <family val="3"/>
          </rPr>
          <t>元利金等：元利
元金均等：元金（空欄でも可）</t>
        </r>
      </text>
    </comment>
    <comment ref="H8" authorId="0">
      <text>
        <r>
          <rPr>
            <sz val="10"/>
            <rFont val="ＭＳ Ｐゴシック"/>
            <family val="3"/>
          </rPr>
          <t>元利金等：元利
元金均等：元金（空欄でも可）</t>
        </r>
      </text>
    </comment>
    <comment ref="H12" authorId="0">
      <text>
        <r>
          <rPr>
            <sz val="10"/>
            <rFont val="ＭＳ Ｐゴシック"/>
            <family val="3"/>
          </rPr>
          <t>元利金等：元利
元金均等：元金（空欄でも可）</t>
        </r>
      </text>
    </comment>
    <comment ref="H16" authorId="0">
      <text>
        <r>
          <rPr>
            <sz val="10"/>
            <rFont val="ＭＳ Ｐゴシック"/>
            <family val="3"/>
          </rPr>
          <t>元利金等：元利
元金均等：元金（空欄でも可）</t>
        </r>
      </text>
    </comment>
    <comment ref="H20" authorId="0">
      <text>
        <r>
          <rPr>
            <sz val="10"/>
            <rFont val="ＭＳ Ｐゴシック"/>
            <family val="3"/>
          </rPr>
          <t>元利金等：元利
元金均等：元金（空欄でも可）</t>
        </r>
      </text>
    </comment>
    <comment ref="H24" authorId="0">
      <text>
        <r>
          <rPr>
            <sz val="10"/>
            <rFont val="ＭＳ Ｐゴシック"/>
            <family val="3"/>
          </rPr>
          <t>元利金等：元利
元金均等：元金（空欄でも可）</t>
        </r>
      </text>
    </comment>
    <comment ref="H28" authorId="0">
      <text>
        <r>
          <rPr>
            <sz val="10"/>
            <rFont val="ＭＳ Ｐゴシック"/>
            <family val="3"/>
          </rPr>
          <t>元利金等：元利
元金均等：元金（空欄でも可）</t>
        </r>
      </text>
    </comment>
    <comment ref="H32" authorId="0">
      <text>
        <r>
          <rPr>
            <sz val="10"/>
            <rFont val="ＭＳ Ｐゴシック"/>
            <family val="3"/>
          </rPr>
          <t>元利金等：元利
元金均等：元金（空欄でも可）</t>
        </r>
      </text>
    </comment>
    <comment ref="H36" authorId="0">
      <text>
        <r>
          <rPr>
            <sz val="10"/>
            <rFont val="ＭＳ Ｐゴシック"/>
            <family val="3"/>
          </rPr>
          <t>元利金等：元利
元金均等：元金（空欄でも可）</t>
        </r>
      </text>
    </comment>
    <comment ref="H40" authorId="0">
      <text>
        <r>
          <rPr>
            <sz val="10"/>
            <rFont val="ＭＳ Ｐゴシック"/>
            <family val="3"/>
          </rPr>
          <t>元利金等：元利
元金均等：元金（空欄でも可）</t>
        </r>
      </text>
    </comment>
  </commentList>
</comments>
</file>

<file path=xl/sharedStrings.xml><?xml version="1.0" encoding="utf-8"?>
<sst xmlns="http://schemas.openxmlformats.org/spreadsheetml/2006/main" count="567" uniqueCount="241">
  <si>
    <t>単位</t>
  </si>
  <si>
    <t>種苗費</t>
  </si>
  <si>
    <t>素畜費</t>
  </si>
  <si>
    <t>肥料費</t>
  </si>
  <si>
    <t>飼料費</t>
  </si>
  <si>
    <t>農薬衛生費</t>
  </si>
  <si>
    <t>諸材料費</t>
  </si>
  <si>
    <t>動力光熱費</t>
  </si>
  <si>
    <t>農具費</t>
  </si>
  <si>
    <t>修繕費</t>
  </si>
  <si>
    <t>地代・賃借料</t>
  </si>
  <si>
    <t>作業用衣料費</t>
  </si>
  <si>
    <t>雇人費</t>
  </si>
  <si>
    <t>荷造運賃手数料</t>
  </si>
  <si>
    <t>土地改良費</t>
  </si>
  <si>
    <t>減価償却費</t>
  </si>
  <si>
    <t>租税公課</t>
  </si>
  <si>
    <t>農業共済掛金</t>
  </si>
  <si>
    <t>利子割引料</t>
  </si>
  <si>
    <t>計</t>
  </si>
  <si>
    <t>計</t>
  </si>
  <si>
    <t>農業所得</t>
  </si>
  <si>
    <t>部門所得</t>
  </si>
  <si>
    <t>収益</t>
  </si>
  <si>
    <t>前期繰越</t>
  </si>
  <si>
    <t>③</t>
  </si>
  <si>
    <t>計</t>
  </si>
  <si>
    <t>②</t>
  </si>
  <si>
    <t>④</t>
  </si>
  <si>
    <t>⑤</t>
  </si>
  <si>
    <t>⑥</t>
  </si>
  <si>
    <t>⑦</t>
  </si>
  <si>
    <t>⑧</t>
  </si>
  <si>
    <t>⑨</t>
  </si>
  <si>
    <t>⑩</t>
  </si>
  <si>
    <t>⑪</t>
  </si>
  <si>
    <t>⑫</t>
  </si>
  <si>
    <t>⑬</t>
  </si>
  <si>
    <t>⑭</t>
  </si>
  <si>
    <t>⑮</t>
  </si>
  <si>
    <t>⑯</t>
  </si>
  <si>
    <t>⑰</t>
  </si>
  <si>
    <t>⑱</t>
  </si>
  <si>
    <t>⑲</t>
  </si>
  <si>
    <t>費用</t>
  </si>
  <si>
    <t>売掛金等未収金回収</t>
  </si>
  <si>
    <t>短期借入金借入</t>
  </si>
  <si>
    <t>長期借入金借入</t>
  </si>
  <si>
    <t>短期借入金返済</t>
  </si>
  <si>
    <t>長期借入金返済</t>
  </si>
  <si>
    <t>買掛金等未払金支払</t>
  </si>
  <si>
    <t>設備投資</t>
  </si>
  <si>
    <t>次期繰越</t>
  </si>
  <si>
    <t>準備金積立</t>
  </si>
  <si>
    <t>準備金取崩</t>
  </si>
  <si>
    <t>作付・飼養計画</t>
  </si>
  <si>
    <t>損益計画</t>
  </si>
  <si>
    <t>資金繰り計画</t>
  </si>
  <si>
    <t>単位：千円</t>
  </si>
  <si>
    <t>支払費用</t>
  </si>
  <si>
    <t>a</t>
  </si>
  <si>
    <t>b</t>
  </si>
  <si>
    <t>a-b</t>
  </si>
  <si>
    <t>b-⑨</t>
  </si>
  <si>
    <t>損益計画(全体)</t>
  </si>
  <si>
    <t>経営計画表（全体）</t>
  </si>
  <si>
    <t>↓各費目の固定費的要素（％）</t>
  </si>
  <si>
    <t>kg</t>
  </si>
  <si>
    <t>経営計画表（部門・作目・作型・品種別）</t>
  </si>
  <si>
    <t>単位収量</t>
  </si>
  <si>
    <t>単価</t>
  </si>
  <si>
    <t>生産額</t>
  </si>
  <si>
    <t>生産量</t>
  </si>
  <si>
    <t>区分</t>
  </si>
  <si>
    <t>名称</t>
  </si>
  <si>
    <t>面積又は数量</t>
  </si>
  <si>
    <t>取得
（成熟）
年月日</t>
  </si>
  <si>
    <t>取得価額</t>
  </si>
  <si>
    <t>事業専用割合
％</t>
  </si>
  <si>
    <t>負担額</t>
  </si>
  <si>
    <t>残存
割合
％</t>
  </si>
  <si>
    <t>残存価額</t>
  </si>
  <si>
    <t>耐用年数</t>
  </si>
  <si>
    <t>償却率</t>
  </si>
  <si>
    <t>年償却額</t>
  </si>
  <si>
    <t>未償却残高</t>
  </si>
  <si>
    <t>減価償却累計額</t>
  </si>
  <si>
    <t>除却・廃用
年月日</t>
  </si>
  <si>
    <t>下取・廃用
価格</t>
  </si>
  <si>
    <t>処分損益</t>
  </si>
  <si>
    <t>基準年決算日：</t>
  </si>
  <si>
    <t>①</t>
  </si>
  <si>
    <t>部門・作目・作型・品種</t>
  </si>
  <si>
    <t>部門・作目・作型・品種</t>
  </si>
  <si>
    <t>その他</t>
  </si>
  <si>
    <t>所得税等</t>
  </si>
  <si>
    <t>減価償却一覧</t>
  </si>
  <si>
    <t>支払利息</t>
  </si>
  <si>
    <t>期末元金残高</t>
  </si>
  <si>
    <t>年利率
 (％)</t>
  </si>
  <si>
    <t>項　目</t>
  </si>
  <si>
    <t>総額</t>
  </si>
  <si>
    <t>元利計</t>
  </si>
  <si>
    <t>借入金償還計画</t>
  </si>
  <si>
    <t>計</t>
  </si>
  <si>
    <t>投資内容</t>
  </si>
  <si>
    <t>規模・能力</t>
  </si>
  <si>
    <t>数量</t>
  </si>
  <si>
    <t>備考</t>
  </si>
  <si>
    <t>合　　　　計</t>
  </si>
  <si>
    <t>※1</t>
  </si>
  <si>
    <t>（単位：千円）</t>
  </si>
  <si>
    <t>資　金　調　達　方　法</t>
  </si>
  <si>
    <t>自己資金</t>
  </si>
  <si>
    <t>補助金等</t>
  </si>
  <si>
    <t>制度資金・
その他資金</t>
  </si>
  <si>
    <t>資金名</t>
  </si>
  <si>
    <t>利率（％）</t>
  </si>
  <si>
    <t>償還期間（年）</t>
  </si>
  <si>
    <t>うち据置期間（年）</t>
  </si>
  <si>
    <t>合　計</t>
  </si>
  <si>
    <t>a</t>
  </si>
  <si>
    <t>※　旧定額法で作成した試算表のため1円単位の処理に問題がありますが、千円単位の試算には大きな影響はありません。</t>
  </si>
  <si>
    <t>基準年決算日：</t>
  </si>
  <si>
    <t>助成金等収入</t>
  </si>
  <si>
    <t>償還期間補正値</t>
  </si>
  <si>
    <t>据置期間補正値</t>
  </si>
  <si>
    <t>借入月日が償還月日前：0、償還月日以後：1</t>
  </si>
  <si>
    <t>借入額</t>
  </si>
  <si>
    <t>償還元金</t>
  </si>
  <si>
    <t>償還元金</t>
  </si>
  <si>
    <t>償還元金</t>
  </si>
  <si>
    <t>年</t>
  </si>
  <si>
    <t>うち
据置
期間</t>
  </si>
  <si>
    <t>償還
期間
 (年)</t>
  </si>
  <si>
    <t>家計費</t>
  </si>
  <si>
    <t>※　一部助成による取得の場合は、圧縮記帳（助成額を差し引いた額を取得価額に計上）します。</t>
  </si>
  <si>
    <t>償還
方式</t>
  </si>
  <si>
    <t>資金名</t>
  </si>
  <si>
    <t>収入</t>
  </si>
  <si>
    <t>支出</t>
  </si>
  <si>
    <t>（2）資金調達計画</t>
  </si>
  <si>
    <t>自己資金のみによる投資を含めて記入する。</t>
  </si>
  <si>
    <t>補助金の交付が予定されている事業は、備考欄に補助事業名を記入する。</t>
  </si>
  <si>
    <t>農地等を取得する場合は、規模・能力の欄に、田・畑などの用途と、自作地・小作地の別を記入する。</t>
  </si>
  <si>
    <t>目標年度までのすべての投資内容（運転資金も含む）を記入する。</t>
  </si>
  <si>
    <t>項　　　　目</t>
  </si>
  <si>
    <t>（1人当たり・年）</t>
  </si>
  <si>
    <t>（1人当たり・日）</t>
  </si>
  <si>
    <t>支払地代単価 A</t>
  </si>
  <si>
    <t>支払地代単価 B</t>
  </si>
  <si>
    <t>（10a当たり）</t>
  </si>
  <si>
    <t>○損益計画の基礎（部門・品目等共通）</t>
  </si>
  <si>
    <t>臨時雇用単価 A</t>
  </si>
  <si>
    <t>臨時雇用単価 B</t>
  </si>
  <si>
    <t>備　　　　考</t>
  </si>
  <si>
    <t>常時雇用単価 A</t>
  </si>
  <si>
    <t>常時雇用単価 B</t>
  </si>
  <si>
    <t>金額（千円）</t>
  </si>
  <si>
    <t>うち青年等就農資金の償還金</t>
  </si>
  <si>
    <t>（参考）</t>
  </si>
  <si>
    <t>セル参照の要点</t>
  </si>
  <si>
    <t>絶対参照と相対参照を使い分ける　→　参照の切り替えは ［F4］ キーで</t>
  </si>
  <si>
    <t>→　ヘルプ：「相対参照、絶対参照、複合参照を切り替える」で検索</t>
  </si>
  <si>
    <t>[校閲] タブの [変更] で [シートの保護] をクリックします</t>
  </si>
  <si>
    <t>シートの保護及び解除</t>
  </si>
  <si>
    <t>保護を解除したい場合は、[シート保護の解除]をクリックします</t>
  </si>
  <si>
    <t>※パスワードは設定しない方がよいでしょう</t>
  </si>
  <si>
    <t>→　ヘルプ：「ブックとワークシートの要素の保護」で検索</t>
  </si>
  <si>
    <t>（1）設備投資計画</t>
  </si>
  <si>
    <t>金額（千円）</t>
  </si>
  <si>
    <t>設備投資計画及び資金調達計画</t>
  </si>
  <si>
    <t>投資額</t>
  </si>
  <si>
    <t>調達年</t>
  </si>
  <si>
    <t>実施年</t>
  </si>
  <si>
    <t>農産物等販売収入</t>
  </si>
  <si>
    <t>　　　償却率は平成20年4月以降の償却率を用いています。</t>
  </si>
  <si>
    <t>１　作付（飼養）計画の入力</t>
  </si>
  <si>
    <t>２　各作目等別の損益計画の作成</t>
  </si>
  <si>
    <t>３　設備投資計画及び資金調達計画の作成</t>
  </si>
  <si>
    <t>　生産に必要な設備をリストアップし、導入費用を見積ります。必要に応じて業者に見積書作成を依頼します。補助や融資を受ける場合は、見積書の添付が必須となります。</t>
  </si>
  <si>
    <t>　減価償却資産（取得価額10万円以上）は、併せて［償却資産］シートにも入力します。（「4　減価償却一覧の作成」の項を参照。）導入年、資金調達方法、償還期間等が同一の減価償却資産であれば、設備投資計画では1行にまとめても構いません。</t>
  </si>
  <si>
    <t>　調達年、投資額は「設備投資計画」表から自動転記されますが、調達年が実施年と異なる場合は修正します。</t>
  </si>
  <si>
    <t>　投資額に合計が一致するように資金調達方法別に千円単位で金額を入力します。「制度資金・その他の資金」の各項目に入力した値は、［償還計画］シートの計算に使用します。</t>
  </si>
  <si>
    <t>　［償還計画］シートには、「資金調達計画」で「制度資金・その他の資金」欄で入力した値が転記されています。償還は年1回を想定し、日割り計算は行っていないため、年償還額は概算値となります。</t>
  </si>
  <si>
    <t>　まず、償還方式を選択しますが、制度資金のほとんどは、特に指定しない限り「元金均等」方式です。年間で借入月日が償還月日前の場合は、その年が償還の初年目となり、借入月日が償還月日以後の場合は、翌年が償還初年目となります。「0」または「1」を入力します。</t>
  </si>
  <si>
    <t>　各年の償還元金の合計額は、［経営計画表］シート「資金繰り計画」表の長期借入金返済欄に転記されます。ただし、「支払利息」は自動転記されませんので注意してください。</t>
  </si>
  <si>
    <t>４　減価償却一覧の作成</t>
  </si>
  <si>
    <t>　［償却資産］シートには、既に所有している減価償却資産があれば、これらを計上した上で、就農計画期間中に取得予定の減価償却資産を計上します。取得予定月日が未確定のものも、必ず「年月日」を入力します。取得価額欄の単位は「円」です。補助を受けて取得する場合は、圧縮記帳（助成額を差し引いた額を取得価額に計上）を行います。また、共同購入する場合は、持ち分のみ計上します。事業専用割合は、自営農業以外の事業で使用しない限り100％です。</t>
  </si>
  <si>
    <t>　各年の減価償却費合計額は、［経営計画表］シートの「損益計画（全体）」の「減価償却費」欄に自動転記されます。「経営計画表（部門・作目・作型・品種別）」の各「損益計画」の「減価償却費」欄には、按分して入力します。</t>
  </si>
  <si>
    <t>　各部門に減価償却費を計上しない場合は、「部門所得」を「部門収支」と読み替えます。</t>
  </si>
  <si>
    <t>５　資金繰り計画の作成</t>
  </si>
  <si>
    <t>　資金繰り計画は、現預金の収入・支出の視点で整理します。制度資金の貸付金が預金口座に振り込まれる場合は「収入」となります。減価償却費は費用ですが、「支出」はありません。</t>
  </si>
  <si>
    <t>　「収入」欄の「前期繰越」には、期首の農業用現預金（運転資金）の額を記入します。</t>
  </si>
  <si>
    <t>　「助成金等収入」には青年就農給付金や補助金を計上します。</t>
  </si>
  <si>
    <t>　「買掛金等未払金支払」には年を跨ぐ未払金がある場合に計上します。</t>
  </si>
  <si>
    <t>　「所得税等」には、所得税、住民税等を計上します。試算できるウェブサイトもあります。</t>
  </si>
  <si>
    <t>　「家計費」は、家族構成や家族のライフステージにより異なり、農業経営が軌道に乗るまでの農業所得が十分に得られない時期には最低限必要な生活費を確保することが重要課題となるため、家計簿の記帳や生活設計表の作成も大切です。</t>
  </si>
  <si>
    <t>　ここでいう「家計費」は、家族労働費（家族に支払うべき労働対価）見積額にも相当するものです。農外収入があり、農業に従事していない家族がいる場合には、この家族の生活費を「家計費」には含める必要がありません。農業と他産業の両方に従事する家族がいる場合は、農業労働の対価を見積って家計費に計上する方法や、家族全員の収入を「収入」に含め、家族全員の生活費を「家計費」に計上する方法も考えられます。</t>
  </si>
  <si>
    <t>　年単位で、次期繰越がマイナスにならないように調整します。</t>
  </si>
  <si>
    <t>　「前期繰越金額＞運転資金（収入を得るまでの要支出額）」が理想ですが、農産物等の販売額の入金後に原材料購入の支払いが可能であれば、まず問題ありません。</t>
  </si>
  <si>
    <t>※　年間の資金繰りを管理するには、月別の資金繰り表を作成する必要があります。</t>
  </si>
  <si>
    <t>６　リスクの考慮</t>
  </si>
  <si>
    <t>　完成したら、ファイルをコピーして別ファイルとして保存し、様々なリスク（生産技術、気象条件、市場相場）による減収を想定し、試算します。特に市場価格変動リスクは厳しめに試算します。この試算を行って資金繰りに問題がないか等を確認します。</t>
  </si>
  <si>
    <t>（1）</t>
  </si>
  <si>
    <t>（2）</t>
  </si>
  <si>
    <t>（3）</t>
  </si>
  <si>
    <t>使い方</t>
  </si>
  <si>
    <t>基準年決算日を入力します。平成29年を1年目としたい場合は、「2017/12/31」と入力します。6か年分の欄があるので、1年目を経営開始の前年とすると、経営開始に必要な設備投資などの準備段階の費用、資金繰りを含めて検討できます。</t>
  </si>
  <si>
    <t>（1）</t>
  </si>
  <si>
    <t>［経営計画表］シート「作付・飼養計画」表の「部門・作目・作型・品種」欄には、作付け、飼養を計画している部門・作目等を入力します。このとき、部門（稲作・露地野菜・施設花き・果樹・畜産等）、作目（水稲・なす・ストック・さくらんぼ・肥育牛等）別はもちろん区分しますが、品種・作型により、収量・単価・費用が異なる場合も区分します。就農計画期間中に開始する作目等があれば、これも含めます。</t>
  </si>
  <si>
    <t>生産の規模として作付面積・飼養頭数を入力します。施設園芸の場合は施設用地面積ではなく、施設内の作付面積とします。単位も忘れずに入力します（「a」、「10a」、「㎡」、「坪」、「頭」等）。作目等毎に就農計画期間中の生産規模を入力します。</t>
  </si>
  <si>
    <t>各作目の単位収量の設定</t>
  </si>
  <si>
    <t>①</t>
  </si>
  <si>
    <t>現在栽培中（試作中）の作目等の記録（生産量・出荷販売量）から作目等別の単位収量を求める。</t>
  </si>
  <si>
    <t>②</t>
  </si>
  <si>
    <t>同じ作目・作型の栽培を行う研修先等から、収量に関する情報を入手する。</t>
  </si>
  <si>
    <t>③</t>
  </si>
  <si>
    <t>農業技術普及課に相談し、作付予定作目の目標収量を設定する。</t>
  </si>
  <si>
    <t>各作目の単価の設定</t>
  </si>
  <si>
    <t>次の①～③を組み合わせて設定します。販売単価は出荷先や出荷時期によって異なるので、年平均単価は安易に使用せず、出荷予定期間の加重平均単価を求めます。</t>
  </si>
  <si>
    <t>現在栽培中（試作中）の作目等の記録（出荷販売先別出荷量・販売額）から出荷販売先別の単価を求める。</t>
  </si>
  <si>
    <t>同じ作目・作型の栽培を行う研修先等から販売金額等の情報を入手する。</t>
  </si>
  <si>
    <t>「あぐりん」の「流通分析室」（http://agrin.jp/cgi/market.cgi）から入手する。</t>
  </si>
  <si>
    <t>各作目の単位当たり費目別費用の見積り</t>
  </si>
  <si>
    <t>現在栽培中（試作中）の作目等の記録（使用原材料等・作業時間）から費目別の単位当たり金額を求める。</t>
  </si>
  <si>
    <t>使用予定原材料のリスト（品名・単位当たり使用量・単価）を作成し、費目別の単位当たり金額を積算する。</t>
  </si>
  <si>
    <t>同じ作目・作型の栽培を行う研修先等から費目別金額等の情報を入手する。</t>
  </si>
  <si>
    <t>④</t>
  </si>
  <si>
    <t>農業技術普及課に相談し、作付予定作目の費目別単位当たり金額を入手する。</t>
  </si>
  <si>
    <t>設備投資計画</t>
  </si>
  <si>
    <t>　農地の購入や自己資金のみによる購入の場合も漏れなく計上します。農地の借入れがある場合は、初年度小作料等を融資等で調達するときのみ計上します。このほか、運転資金の融資を受ける場合も漏れなく計上します。</t>
  </si>
  <si>
    <t>資金調達計画</t>
  </si>
  <si>
    <t>　この表に記入した金額は、［経営計画表］シート「資金繰り計画」表の「設備投資」欄に計上するほか、原材料費等の購入の場合は「損益計画」の「費用」欄に加えます。</t>
  </si>
  <si>
    <t>借入金償還計画</t>
  </si>
  <si>
    <t>　この表では、農産物等販売代金がすべて生産年に収入となることを前提にしています。農産物等販売代金がすべて生産年に回収できない場合は、売掛金を「農産物等販売収入」から除き、翌年の「売掛金等未収金回収」に入れます。</t>
  </si>
  <si>
    <t>　短期借入金は、1年以内に返済する借入金なので、同年に返済する場合は、「短期借入金借入」と「短期借入金返済」に同額を入力しますが、年をまたいで返済となる場合は、翌年の「短期借入金返済」に入力します。</t>
  </si>
  <si>
    <t>　長期借入金の返済額は、［償還計画］シートから自動転記されています。「長期借入金借入」には、［設備投資と資金調達］シートの調達年に対応した借入金額を入力します。</t>
  </si>
  <si>
    <t>　「準備金取崩」、「準備金積立」は、当初の農業用現預金（「前期繰越」の額）以外の預金について扱う項目です。毎年、減価償却費相当額を積み立てることができるようになると、設備の更新時に全額を借入れる必要がなくなります。</t>
  </si>
  <si>
    <t>次の①～③を組み合わせて設定します。単位当たりの生産量、商品化率は技術レベルによって大きく異なります。計画期間中、年毎の目標収量・商品化率を設定します。</t>
  </si>
  <si>
    <t>次の①～④を組み合わせて設定します。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</si>
</sst>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quot;年&quot;"/>
    <numFmt numFmtId="177" formatCode="0.000"/>
    <numFmt numFmtId="178" formatCode="0.00\ "/>
    <numFmt numFmtId="179" formatCode="0.00_ "/>
    <numFmt numFmtId="180" formatCode="&quot;H&quot;0&quot;年 &quot;"/>
    <numFmt numFmtId="181" formatCode="#,##0.0_);[Red]\(#,##0.0\)"/>
    <numFmt numFmtId="182" formatCode="0&quot;年目 &quot;"/>
  </numFmts>
  <fonts count="54">
    <font>
      <sz val="11"/>
      <name val="ＭＳ Ｐゴシック"/>
      <family val="3"/>
    </font>
    <font>
      <sz val="11"/>
      <color indexed="8"/>
      <name val="ＭＳ Ｐゴシック"/>
      <family val="3"/>
    </font>
    <font>
      <sz val="6"/>
      <name val="ＭＳ Ｐゴシック"/>
      <family val="3"/>
    </font>
    <font>
      <sz val="11"/>
      <name val="ＭＳ Ｐ明朝"/>
      <family val="1"/>
    </font>
    <font>
      <sz val="12"/>
      <name val="ＭＳ Ｐゴシック"/>
      <family val="3"/>
    </font>
    <font>
      <sz val="10"/>
      <name val="ＭＳ Ｐ明朝"/>
      <family val="1"/>
    </font>
    <font>
      <sz val="7"/>
      <name val="ＭＳ Ｐ明朝"/>
      <family val="1"/>
    </font>
    <font>
      <sz val="14"/>
      <name val="ＭＳ Ｐ明朝"/>
      <family val="1"/>
    </font>
    <font>
      <sz val="6"/>
      <name val="ＭＳ Ｐ明朝"/>
      <family val="1"/>
    </font>
    <font>
      <sz val="10"/>
      <name val="ＭＳ Ｐゴシック"/>
      <family val="3"/>
    </font>
    <font>
      <sz val="14"/>
      <name val="Terminal"/>
      <family val="0"/>
    </font>
    <font>
      <sz val="7"/>
      <name val="ＭＳ Ｐゴシック"/>
      <family val="3"/>
    </font>
    <font>
      <sz val="9"/>
      <name val="ＭＳ Ｐ明朝"/>
      <family val="1"/>
    </font>
    <font>
      <sz val="9"/>
      <name val="ＭＳ Ｐゴシック"/>
      <family val="3"/>
    </font>
    <font>
      <sz val="11"/>
      <name val="Meiryo UI"/>
      <family val="3"/>
    </font>
    <font>
      <sz val="12"/>
      <name val="Meiryo UI"/>
      <family val="3"/>
    </font>
    <font>
      <sz val="14"/>
      <name val="MS UI Gothic"/>
      <family val="3"/>
    </font>
    <font>
      <sz val="11"/>
      <name val="MS UI Gothic"/>
      <family val="3"/>
    </font>
    <font>
      <sz val="11"/>
      <color indexed="8"/>
      <name val="MS UI Gothic"/>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MS UI Gothic"/>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right/>
      <top style="thin"/>
      <bottom/>
    </border>
    <border>
      <left/>
      <right/>
      <top style="thin"/>
      <bottom style="thin"/>
    </border>
    <border>
      <left/>
      <right style="thin"/>
      <top style="thin"/>
      <bottom style="thin"/>
    </border>
    <border>
      <left style="thin"/>
      <right/>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top style="thin"/>
      <bottom style="hair"/>
    </border>
    <border>
      <left/>
      <right style="hair"/>
      <top style="thin"/>
      <bottom style="hair"/>
    </border>
    <border>
      <left style="hair"/>
      <right/>
      <top style="hair"/>
      <bottom style="hair"/>
    </border>
    <border>
      <left/>
      <right style="hair"/>
      <top style="hair"/>
      <bottom style="hair"/>
    </border>
    <border>
      <left style="thin"/>
      <right style="hair"/>
      <top style="hair"/>
      <bottom/>
    </border>
    <border>
      <left style="hair"/>
      <right style="hair"/>
      <top style="hair"/>
      <bottom/>
    </border>
    <border>
      <left style="hair"/>
      <right/>
      <top style="hair"/>
      <bottom/>
    </border>
    <border>
      <left/>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top style="thin"/>
      <bottom style="thin"/>
    </border>
    <border>
      <left/>
      <right style="hair"/>
      <top style="thin"/>
      <bottom style="thin"/>
    </border>
    <border>
      <left style="hair"/>
      <right style="thin"/>
      <top style="thin"/>
      <bottom style="thin"/>
    </border>
    <border>
      <left style="thin"/>
      <right/>
      <top/>
      <bottom/>
    </border>
    <border>
      <left/>
      <right/>
      <top/>
      <bottom style="thin"/>
    </border>
    <border>
      <left style="thin"/>
      <right style="thin"/>
      <top style="thin"/>
      <bottom/>
    </border>
    <border>
      <left style="thin"/>
      <right style="thin"/>
      <top/>
      <bottom style="thin"/>
    </border>
    <border>
      <left/>
      <right style="thin"/>
      <top style="thin"/>
      <bottom/>
    </border>
    <border>
      <left style="thin"/>
      <right/>
      <top/>
      <bottom style="thin"/>
    </border>
    <border>
      <left/>
      <right style="thin"/>
      <top/>
      <bottom style="thin"/>
    </border>
    <border>
      <left style="thin"/>
      <right/>
      <top style="thin"/>
      <bottom/>
    </border>
    <border>
      <left style="hair"/>
      <right style="hair"/>
      <top style="hair"/>
      <bottom style="thin"/>
    </border>
    <border>
      <left style="hair"/>
      <right style="thin"/>
      <top style="hair"/>
      <bottom style="thin"/>
    </border>
    <border>
      <left style="thin"/>
      <right style="thin"/>
      <top/>
      <bottom/>
    </border>
    <border>
      <left style="hair"/>
      <right style="hair"/>
      <top style="thin"/>
      <bottom/>
    </border>
    <border>
      <left style="hair"/>
      <right style="hair"/>
      <top/>
      <bottom style="thin"/>
    </border>
    <border>
      <left style="thin"/>
      <right style="hair"/>
      <top style="hair"/>
      <bottom style="thin"/>
    </border>
    <border diagonalUp="1">
      <left style="thin"/>
      <right/>
      <top style="thin"/>
      <bottom style="thin"/>
      <diagonal style="hair"/>
    </border>
    <border diagonalUp="1">
      <left/>
      <right/>
      <top style="thin"/>
      <bottom style="thin"/>
      <diagonal style="hair"/>
    </border>
    <border diagonalUp="1">
      <left/>
      <right style="thin"/>
      <top style="thin"/>
      <bottom style="thin"/>
      <diagonal style="hair"/>
    </border>
    <border>
      <left style="thin"/>
      <right style="thin"/>
      <top style="thin"/>
      <bottom style="hair"/>
    </border>
    <border>
      <left style="thin"/>
      <right style="thin"/>
      <top style="hair"/>
      <bottom/>
    </border>
    <border>
      <left/>
      <right style="thin"/>
      <top/>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5"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lignment/>
      <protection/>
    </xf>
    <xf numFmtId="0" fontId="3" fillId="0" borderId="0">
      <alignment vertical="center"/>
      <protection/>
    </xf>
    <xf numFmtId="37" fontId="10" fillId="0" borderId="0">
      <alignment/>
      <protection/>
    </xf>
    <xf numFmtId="0" fontId="51" fillId="32" borderId="0" applyNumberFormat="0" applyBorder="0" applyAlignment="0" applyProtection="0"/>
  </cellStyleXfs>
  <cellXfs count="275">
    <xf numFmtId="0" fontId="0" fillId="0" borderId="0" xfId="0" applyAlignment="1">
      <alignment/>
    </xf>
    <xf numFmtId="38" fontId="3" fillId="0" borderId="0" xfId="48" applyFont="1" applyAlignment="1">
      <alignment/>
    </xf>
    <xf numFmtId="38" fontId="4" fillId="0" borderId="0" xfId="48" applyFont="1" applyAlignment="1">
      <alignment/>
    </xf>
    <xf numFmtId="0" fontId="3" fillId="0" borderId="10" xfId="0" applyFont="1" applyFill="1" applyBorder="1" applyAlignment="1" applyProtection="1">
      <alignment horizontal="center"/>
      <protection locked="0"/>
    </xf>
    <xf numFmtId="0" fontId="3" fillId="0" borderId="10" xfId="48" applyNumberFormat="1" applyFont="1" applyFill="1" applyBorder="1" applyAlignment="1" applyProtection="1">
      <alignment/>
      <protection locked="0"/>
    </xf>
    <xf numFmtId="49" fontId="3" fillId="0" borderId="10" xfId="0" applyNumberFormat="1" applyFont="1" applyFill="1" applyBorder="1" applyAlignment="1" applyProtection="1">
      <alignment horizontal="center"/>
      <protection locked="0"/>
    </xf>
    <xf numFmtId="0" fontId="4" fillId="0" borderId="0" xfId="61" applyFont="1">
      <alignment/>
      <protection/>
    </xf>
    <xf numFmtId="0" fontId="3" fillId="0" borderId="0" xfId="61" applyFont="1">
      <alignment/>
      <protection/>
    </xf>
    <xf numFmtId="0" fontId="3" fillId="0" borderId="0" xfId="61" applyFont="1" applyAlignment="1">
      <alignment horizontal="right"/>
      <protection/>
    </xf>
    <xf numFmtId="57" fontId="3" fillId="0" borderId="0" xfId="61" applyNumberFormat="1" applyFont="1" applyBorder="1" applyProtection="1">
      <alignment/>
      <protection locked="0"/>
    </xf>
    <xf numFmtId="41" fontId="3" fillId="0" borderId="0" xfId="61" applyNumberFormat="1" applyFont="1">
      <alignment/>
      <protection/>
    </xf>
    <xf numFmtId="0" fontId="7" fillId="0" borderId="0" xfId="61" applyFont="1">
      <alignment/>
      <protection/>
    </xf>
    <xf numFmtId="14" fontId="3" fillId="0" borderId="0" xfId="61" applyNumberFormat="1" applyFont="1">
      <alignment/>
      <protection/>
    </xf>
    <xf numFmtId="176" fontId="3" fillId="0" borderId="10" xfId="61" applyNumberFormat="1" applyFont="1" applyBorder="1" applyAlignment="1">
      <alignment horizontal="center" vertical="center"/>
      <protection/>
    </xf>
    <xf numFmtId="0" fontId="3" fillId="0" borderId="0" xfId="61" applyFont="1" applyProtection="1">
      <alignment/>
      <protection locked="0"/>
    </xf>
    <xf numFmtId="0" fontId="3" fillId="0" borderId="0" xfId="61" applyNumberFormat="1" applyFont="1">
      <alignment/>
      <protection/>
    </xf>
    <xf numFmtId="0" fontId="3" fillId="0" borderId="0" xfId="61" applyProtection="1">
      <alignment/>
      <protection locked="0"/>
    </xf>
    <xf numFmtId="37" fontId="3" fillId="0" borderId="10" xfId="63" applyFont="1" applyBorder="1" applyAlignment="1" applyProtection="1">
      <alignment horizontal="center" vertical="center"/>
      <protection/>
    </xf>
    <xf numFmtId="41" fontId="3" fillId="0" borderId="10" xfId="63" applyNumberFormat="1" applyFont="1" applyBorder="1" applyProtection="1">
      <alignment/>
      <protection/>
    </xf>
    <xf numFmtId="41" fontId="3" fillId="0" borderId="11" xfId="63" applyNumberFormat="1" applyFont="1" applyBorder="1" applyProtection="1">
      <alignment/>
      <protection/>
    </xf>
    <xf numFmtId="0" fontId="3" fillId="0" borderId="0" xfId="62">
      <alignment vertical="center"/>
      <protection/>
    </xf>
    <xf numFmtId="0" fontId="4" fillId="0" borderId="0" xfId="62" applyFont="1">
      <alignment vertical="center"/>
      <protection/>
    </xf>
    <xf numFmtId="0" fontId="3" fillId="0" borderId="12" xfId="62" applyBorder="1">
      <alignment vertical="center"/>
      <protection/>
    </xf>
    <xf numFmtId="0" fontId="3" fillId="0" borderId="12" xfId="62" applyBorder="1" applyAlignment="1">
      <alignment horizontal="center" vertical="center" wrapText="1"/>
      <protection/>
    </xf>
    <xf numFmtId="0" fontId="3" fillId="0" borderId="13" xfId="62" applyBorder="1">
      <alignment vertical="center"/>
      <protection/>
    </xf>
    <xf numFmtId="0" fontId="3" fillId="0" borderId="14" xfId="62" applyBorder="1">
      <alignment vertical="center"/>
      <protection/>
    </xf>
    <xf numFmtId="0" fontId="3" fillId="0" borderId="10" xfId="62" applyBorder="1">
      <alignment vertical="center"/>
      <protection/>
    </xf>
    <xf numFmtId="0" fontId="3" fillId="0" borderId="10" xfId="62" applyBorder="1" applyAlignment="1">
      <alignment horizontal="center" vertical="center"/>
      <protection/>
    </xf>
    <xf numFmtId="0" fontId="5" fillId="0" borderId="0" xfId="62" applyFont="1" applyAlignment="1">
      <alignment horizontal="right" vertical="center"/>
      <protection/>
    </xf>
    <xf numFmtId="0" fontId="5" fillId="0" borderId="0" xfId="62" applyFont="1">
      <alignment vertical="center"/>
      <protection/>
    </xf>
    <xf numFmtId="0" fontId="12" fillId="0" borderId="14" xfId="62" applyFont="1" applyBorder="1">
      <alignment vertical="center"/>
      <protection/>
    </xf>
    <xf numFmtId="0" fontId="3" fillId="0" borderId="0" xfId="62" applyAlignment="1">
      <alignment horizontal="right" vertical="center"/>
      <protection/>
    </xf>
    <xf numFmtId="41" fontId="3" fillId="0" borderId="10" xfId="62" applyNumberFormat="1" applyBorder="1" applyAlignment="1">
      <alignment vertical="center"/>
      <protection/>
    </xf>
    <xf numFmtId="0" fontId="5" fillId="0" borderId="0" xfId="62" applyFont="1" applyFill="1" applyBorder="1">
      <alignment vertical="center"/>
      <protection/>
    </xf>
    <xf numFmtId="41" fontId="3" fillId="0" borderId="10" xfId="62" applyNumberFormat="1" applyBorder="1">
      <alignment vertical="center"/>
      <protection/>
    </xf>
    <xf numFmtId="37" fontId="3" fillId="33" borderId="15" xfId="63" applyFont="1" applyFill="1" applyBorder="1" applyAlignment="1" applyProtection="1">
      <alignment horizontal="center" vertical="center"/>
      <protection locked="0"/>
    </xf>
    <xf numFmtId="41" fontId="3" fillId="0" borderId="10" xfId="62" applyNumberFormat="1" applyBorder="1" applyProtection="1">
      <alignment vertical="center"/>
      <protection locked="0"/>
    </xf>
    <xf numFmtId="179" fontId="3" fillId="0" borderId="10" xfId="62" applyNumberFormat="1" applyBorder="1" applyProtection="1">
      <alignment vertical="center"/>
      <protection locked="0"/>
    </xf>
    <xf numFmtId="0" fontId="3" fillId="0" borderId="10" xfId="62" applyBorder="1" applyAlignment="1" applyProtection="1">
      <alignment horizontal="center" vertical="center"/>
      <protection locked="0"/>
    </xf>
    <xf numFmtId="0" fontId="3" fillId="0" borderId="10" xfId="62" applyBorder="1" applyProtection="1">
      <alignment vertical="center"/>
      <protection locked="0"/>
    </xf>
    <xf numFmtId="41" fontId="3" fillId="0" borderId="10" xfId="62" applyNumberFormat="1" applyBorder="1" applyAlignment="1" applyProtection="1">
      <alignment vertical="center"/>
      <protection locked="0"/>
    </xf>
    <xf numFmtId="0" fontId="3" fillId="0" borderId="16" xfId="61" applyFont="1" applyBorder="1" applyProtection="1">
      <alignment/>
      <protection locked="0"/>
    </xf>
    <xf numFmtId="0" fontId="3" fillId="0" borderId="17" xfId="61" applyFont="1" applyBorder="1" applyProtection="1">
      <alignment/>
      <protection locked="0"/>
    </xf>
    <xf numFmtId="57" fontId="3" fillId="0" borderId="17" xfId="61" applyNumberFormat="1" applyFont="1" applyBorder="1" applyProtection="1">
      <alignment/>
      <protection locked="0"/>
    </xf>
    <xf numFmtId="41" fontId="3" fillId="0" borderId="17" xfId="48" applyNumberFormat="1" applyFont="1" applyBorder="1" applyAlignment="1" applyProtection="1">
      <alignment/>
      <protection locked="0"/>
    </xf>
    <xf numFmtId="9" fontId="3" fillId="0" borderId="17" xfId="48" applyNumberFormat="1" applyFont="1" applyBorder="1" applyAlignment="1" applyProtection="1">
      <alignment/>
      <protection locked="0"/>
    </xf>
    <xf numFmtId="41" fontId="3" fillId="0" borderId="17" xfId="48" applyNumberFormat="1" applyFont="1" applyBorder="1" applyAlignment="1" applyProtection="1">
      <alignment/>
      <protection/>
    </xf>
    <xf numFmtId="9" fontId="3" fillId="0" borderId="17" xfId="61" applyNumberFormat="1" applyFont="1" applyBorder="1" applyProtection="1">
      <alignment/>
      <protection locked="0"/>
    </xf>
    <xf numFmtId="177" fontId="3" fillId="0" borderId="17" xfId="61" applyNumberFormat="1" applyFont="1" applyBorder="1">
      <alignment/>
      <protection/>
    </xf>
    <xf numFmtId="41" fontId="3" fillId="0" borderId="17" xfId="61" applyNumberFormat="1" applyFont="1" applyBorder="1">
      <alignment/>
      <protection/>
    </xf>
    <xf numFmtId="57" fontId="3" fillId="0" borderId="17" xfId="61" applyNumberFormat="1" applyFont="1" applyBorder="1">
      <alignment/>
      <protection/>
    </xf>
    <xf numFmtId="41" fontId="3" fillId="0" borderId="17" xfId="61" applyNumberFormat="1" applyFont="1" applyBorder="1" applyProtection="1">
      <alignment/>
      <protection locked="0"/>
    </xf>
    <xf numFmtId="41" fontId="3" fillId="0" borderId="18" xfId="61" applyNumberFormat="1" applyFont="1" applyBorder="1" applyProtection="1">
      <alignment/>
      <protection locked="0"/>
    </xf>
    <xf numFmtId="0" fontId="3" fillId="0" borderId="19" xfId="61" applyFont="1" applyBorder="1" applyProtection="1">
      <alignment/>
      <protection locked="0"/>
    </xf>
    <xf numFmtId="0" fontId="3" fillId="0" borderId="20" xfId="61" applyFont="1" applyBorder="1" applyProtection="1">
      <alignment/>
      <protection locked="0"/>
    </xf>
    <xf numFmtId="57" fontId="3" fillId="0" borderId="20" xfId="61" applyNumberFormat="1" applyFont="1" applyBorder="1" applyProtection="1">
      <alignment/>
      <protection locked="0"/>
    </xf>
    <xf numFmtId="41" fontId="3" fillId="0" borderId="20" xfId="48" applyNumberFormat="1" applyFont="1" applyBorder="1" applyAlignment="1" applyProtection="1">
      <alignment/>
      <protection locked="0"/>
    </xf>
    <xf numFmtId="9" fontId="3" fillId="0" borderId="20" xfId="48" applyNumberFormat="1" applyFont="1" applyBorder="1" applyAlignment="1" applyProtection="1">
      <alignment/>
      <protection locked="0"/>
    </xf>
    <xf numFmtId="41" fontId="3" fillId="0" borderId="20" xfId="48" applyNumberFormat="1" applyFont="1" applyBorder="1" applyAlignment="1" applyProtection="1">
      <alignment/>
      <protection/>
    </xf>
    <xf numFmtId="9" fontId="3" fillId="0" borderId="20" xfId="61" applyNumberFormat="1" applyFont="1" applyBorder="1" applyProtection="1">
      <alignment/>
      <protection locked="0"/>
    </xf>
    <xf numFmtId="177" fontId="3" fillId="0" borderId="20" xfId="61" applyNumberFormat="1" applyFont="1" applyBorder="1">
      <alignment/>
      <protection/>
    </xf>
    <xf numFmtId="41" fontId="3" fillId="0" borderId="20" xfId="61" applyNumberFormat="1" applyFont="1" applyBorder="1">
      <alignment/>
      <protection/>
    </xf>
    <xf numFmtId="57" fontId="3" fillId="0" borderId="20" xfId="61" applyNumberFormat="1" applyFont="1" applyBorder="1">
      <alignment/>
      <protection/>
    </xf>
    <xf numFmtId="41" fontId="3" fillId="0" borderId="20" xfId="61" applyNumberFormat="1" applyFont="1" applyBorder="1" applyProtection="1">
      <alignment/>
      <protection locked="0"/>
    </xf>
    <xf numFmtId="41" fontId="3" fillId="0" borderId="21" xfId="61" applyNumberFormat="1" applyFont="1" applyBorder="1" applyProtection="1">
      <alignment/>
      <protection locked="0"/>
    </xf>
    <xf numFmtId="0" fontId="3" fillId="0" borderId="22" xfId="61" applyFont="1" applyBorder="1" applyProtection="1">
      <alignment/>
      <protection locked="0"/>
    </xf>
    <xf numFmtId="38" fontId="3" fillId="0" borderId="23" xfId="48" applyFont="1" applyBorder="1" applyAlignment="1" applyProtection="1">
      <alignment/>
      <protection locked="0"/>
    </xf>
    <xf numFmtId="0" fontId="3" fillId="0" borderId="24" xfId="61" applyFont="1" applyBorder="1" applyProtection="1">
      <alignment/>
      <protection locked="0"/>
    </xf>
    <xf numFmtId="38" fontId="3" fillId="0" borderId="25" xfId="48" applyFont="1" applyBorder="1" applyAlignment="1" applyProtection="1">
      <alignment/>
      <protection locked="0"/>
    </xf>
    <xf numFmtId="0" fontId="3" fillId="0" borderId="26" xfId="61" applyFont="1" applyBorder="1" applyProtection="1">
      <alignment/>
      <protection locked="0"/>
    </xf>
    <xf numFmtId="0" fontId="3" fillId="0" borderId="27" xfId="61" applyFont="1" applyBorder="1" applyProtection="1">
      <alignment/>
      <protection locked="0"/>
    </xf>
    <xf numFmtId="0" fontId="3" fillId="0" borderId="28" xfId="61" applyFont="1" applyBorder="1" applyProtection="1">
      <alignment/>
      <protection locked="0"/>
    </xf>
    <xf numFmtId="38" fontId="3" fillId="0" borderId="29" xfId="48" applyFont="1" applyBorder="1" applyAlignment="1" applyProtection="1">
      <alignment/>
      <protection locked="0"/>
    </xf>
    <xf numFmtId="57" fontId="3" fillId="0" borderId="27" xfId="61" applyNumberFormat="1" applyFont="1" applyBorder="1" applyProtection="1">
      <alignment/>
      <protection locked="0"/>
    </xf>
    <xf numFmtId="41" fontId="3" fillId="0" borderId="27" xfId="48" applyNumberFormat="1" applyFont="1" applyBorder="1" applyAlignment="1" applyProtection="1">
      <alignment/>
      <protection locked="0"/>
    </xf>
    <xf numFmtId="9" fontId="3" fillId="0" borderId="27" xfId="48" applyNumberFormat="1" applyFont="1" applyBorder="1" applyAlignment="1" applyProtection="1">
      <alignment/>
      <protection locked="0"/>
    </xf>
    <xf numFmtId="41" fontId="3" fillId="0" borderId="27" xfId="48" applyNumberFormat="1" applyFont="1" applyBorder="1" applyAlignment="1" applyProtection="1">
      <alignment/>
      <protection/>
    </xf>
    <xf numFmtId="9" fontId="3" fillId="0" borderId="27" xfId="61" applyNumberFormat="1" applyFont="1" applyBorder="1" applyProtection="1">
      <alignment/>
      <protection locked="0"/>
    </xf>
    <xf numFmtId="177" fontId="3" fillId="0" borderId="27" xfId="61" applyNumberFormat="1" applyFont="1" applyBorder="1">
      <alignment/>
      <protection/>
    </xf>
    <xf numFmtId="41" fontId="3" fillId="0" borderId="27" xfId="61" applyNumberFormat="1" applyFont="1" applyBorder="1">
      <alignment/>
      <protection/>
    </xf>
    <xf numFmtId="57" fontId="3" fillId="0" borderId="27" xfId="61" applyNumberFormat="1" applyFont="1" applyBorder="1">
      <alignment/>
      <protection/>
    </xf>
    <xf numFmtId="41" fontId="3" fillId="0" borderId="27" xfId="61" applyNumberFormat="1" applyFont="1" applyBorder="1" applyProtection="1">
      <alignment/>
      <protection locked="0"/>
    </xf>
    <xf numFmtId="41" fontId="3" fillId="0" borderId="30" xfId="61" applyNumberFormat="1" applyFont="1" applyBorder="1" applyProtection="1">
      <alignment/>
      <protection locked="0"/>
    </xf>
    <xf numFmtId="0" fontId="3" fillId="0" borderId="31" xfId="61" applyFont="1" applyBorder="1">
      <alignment/>
      <protection/>
    </xf>
    <xf numFmtId="0" fontId="3" fillId="0" borderId="32" xfId="61" applyFont="1" applyBorder="1">
      <alignment/>
      <protection/>
    </xf>
    <xf numFmtId="0" fontId="3" fillId="0" borderId="33" xfId="61" applyFont="1" applyBorder="1">
      <alignment/>
      <protection/>
    </xf>
    <xf numFmtId="38" fontId="3" fillId="0" borderId="34" xfId="48" applyFont="1" applyBorder="1" applyAlignment="1">
      <alignment/>
    </xf>
    <xf numFmtId="41" fontId="3" fillId="0" borderId="32" xfId="61" applyNumberFormat="1" applyFont="1" applyBorder="1">
      <alignment/>
      <protection/>
    </xf>
    <xf numFmtId="41" fontId="3" fillId="0" borderId="35" xfId="61" applyNumberFormat="1" applyFont="1" applyBorder="1">
      <alignment/>
      <protection/>
    </xf>
    <xf numFmtId="176" fontId="3" fillId="0" borderId="14" xfId="61" applyNumberFormat="1" applyFont="1" applyBorder="1" applyAlignment="1">
      <alignment horizontal="center" vertical="center"/>
      <protection/>
    </xf>
    <xf numFmtId="41" fontId="3" fillId="0" borderId="23" xfId="61" applyNumberFormat="1" applyFont="1" applyBorder="1">
      <alignment/>
      <protection/>
    </xf>
    <xf numFmtId="41" fontId="3" fillId="0" borderId="25" xfId="61" applyNumberFormat="1" applyFont="1" applyBorder="1">
      <alignment/>
      <protection/>
    </xf>
    <xf numFmtId="41" fontId="3" fillId="0" borderId="29" xfId="61" applyNumberFormat="1" applyFont="1" applyBorder="1">
      <alignment/>
      <protection/>
    </xf>
    <xf numFmtId="41" fontId="3" fillId="0" borderId="34" xfId="61" applyNumberFormat="1" applyFont="1" applyBorder="1">
      <alignment/>
      <protection/>
    </xf>
    <xf numFmtId="41" fontId="3" fillId="0" borderId="18" xfId="61" applyNumberFormat="1" applyFont="1" applyBorder="1">
      <alignment/>
      <protection/>
    </xf>
    <xf numFmtId="41" fontId="3" fillId="0" borderId="21" xfId="61" applyNumberFormat="1" applyFont="1" applyBorder="1">
      <alignment/>
      <protection/>
    </xf>
    <xf numFmtId="41" fontId="3" fillId="0" borderId="30" xfId="61" applyNumberFormat="1" applyFont="1" applyBorder="1">
      <alignment/>
      <protection/>
    </xf>
    <xf numFmtId="0" fontId="7" fillId="0" borderId="36" xfId="61" applyFont="1" applyBorder="1">
      <alignment/>
      <protection/>
    </xf>
    <xf numFmtId="57" fontId="3" fillId="0" borderId="37" xfId="61" applyNumberFormat="1" applyFont="1" applyBorder="1" applyProtection="1">
      <alignment/>
      <protection/>
    </xf>
    <xf numFmtId="37" fontId="3" fillId="0" borderId="0" xfId="63" applyFont="1" applyBorder="1" applyAlignment="1" applyProtection="1">
      <alignment vertical="center"/>
      <protection/>
    </xf>
    <xf numFmtId="180" fontId="3" fillId="0" borderId="10" xfId="63" applyNumberFormat="1" applyFont="1" applyBorder="1" applyAlignment="1" applyProtection="1">
      <alignment horizontal="center" vertical="center"/>
      <protection/>
    </xf>
    <xf numFmtId="37" fontId="3" fillId="0" borderId="0" xfId="63" applyFont="1" applyBorder="1" applyProtection="1">
      <alignment/>
      <protection/>
    </xf>
    <xf numFmtId="41" fontId="3" fillId="34" borderId="10" xfId="63" applyNumberFormat="1" applyFont="1" applyFill="1" applyBorder="1" applyProtection="1">
      <alignment/>
      <protection/>
    </xf>
    <xf numFmtId="178" fontId="3" fillId="34" borderId="10" xfId="63" applyNumberFormat="1" applyFont="1" applyFill="1" applyBorder="1" applyProtection="1">
      <alignment/>
      <protection/>
    </xf>
    <xf numFmtId="41" fontId="3" fillId="35" borderId="10" xfId="63" applyNumberFormat="1" applyFont="1" applyFill="1" applyBorder="1" applyProtection="1">
      <alignment/>
      <protection/>
    </xf>
    <xf numFmtId="41" fontId="3" fillId="0" borderId="10" xfId="48" applyNumberFormat="1" applyFont="1" applyBorder="1" applyAlignment="1" applyProtection="1">
      <alignment/>
      <protection/>
    </xf>
    <xf numFmtId="37" fontId="3" fillId="33" borderId="38" xfId="63" applyFont="1" applyFill="1" applyBorder="1" applyAlignment="1" applyProtection="1">
      <alignment horizontal="center" vertical="center"/>
      <protection locked="0"/>
    </xf>
    <xf numFmtId="37" fontId="3" fillId="0" borderId="38" xfId="63" applyFont="1" applyBorder="1" applyAlignment="1" applyProtection="1">
      <alignment vertical="center"/>
      <protection/>
    </xf>
    <xf numFmtId="37" fontId="3" fillId="35" borderId="39" xfId="63" applyFont="1" applyFill="1" applyBorder="1" applyAlignment="1" applyProtection="1">
      <alignment horizontal="center" vertical="center" wrapText="1"/>
      <protection/>
    </xf>
    <xf numFmtId="37" fontId="3" fillId="0" borderId="14" xfId="63" applyFont="1" applyBorder="1" applyAlignment="1" applyProtection="1">
      <alignment vertical="center"/>
      <protection/>
    </xf>
    <xf numFmtId="37" fontId="3" fillId="0" borderId="12" xfId="63" applyFont="1" applyFill="1" applyBorder="1" applyAlignment="1" applyProtection="1">
      <alignment vertical="center" wrapText="1"/>
      <protection/>
    </xf>
    <xf numFmtId="37" fontId="3" fillId="0" borderId="40" xfId="63" applyFont="1" applyFill="1" applyBorder="1" applyAlignment="1" applyProtection="1">
      <alignment vertical="center" wrapText="1"/>
      <protection/>
    </xf>
    <xf numFmtId="37" fontId="3" fillId="0" borderId="41" xfId="63" applyFont="1" applyFill="1" applyBorder="1" applyAlignment="1" applyProtection="1">
      <alignment vertical="center" wrapText="1"/>
      <protection/>
    </xf>
    <xf numFmtId="37" fontId="3" fillId="0" borderId="37" xfId="63" applyFont="1" applyFill="1" applyBorder="1" applyAlignment="1" applyProtection="1">
      <alignment vertical="center" wrapText="1"/>
      <protection/>
    </xf>
    <xf numFmtId="37" fontId="3" fillId="0" borderId="42" xfId="63" applyFont="1" applyFill="1" applyBorder="1" applyAlignment="1" applyProtection="1">
      <alignment vertical="center" wrapText="1"/>
      <protection/>
    </xf>
    <xf numFmtId="37" fontId="3" fillId="0" borderId="43" xfId="63" applyFont="1" applyFill="1" applyBorder="1" applyAlignment="1" applyProtection="1">
      <alignment vertical="center"/>
      <protection/>
    </xf>
    <xf numFmtId="37" fontId="3" fillId="0" borderId="12" xfId="63" applyFont="1" applyFill="1" applyBorder="1" applyAlignment="1" applyProtection="1">
      <alignment vertical="center"/>
      <protection/>
    </xf>
    <xf numFmtId="37" fontId="3" fillId="0" borderId="40" xfId="63" applyFont="1" applyFill="1" applyBorder="1" applyAlignment="1" applyProtection="1">
      <alignment vertical="center"/>
      <protection/>
    </xf>
    <xf numFmtId="37" fontId="3" fillId="0" borderId="15" xfId="63" applyFont="1" applyBorder="1" applyAlignment="1" applyProtection="1">
      <alignment horizontal="left" vertical="center"/>
      <protection/>
    </xf>
    <xf numFmtId="37" fontId="3" fillId="0" borderId="13" xfId="63" applyFont="1" applyBorder="1" applyAlignment="1" applyProtection="1">
      <alignment horizontal="left" vertical="center"/>
      <protection/>
    </xf>
    <xf numFmtId="0" fontId="3" fillId="0" borderId="10" xfId="62" applyBorder="1">
      <alignment vertical="center"/>
      <protection/>
    </xf>
    <xf numFmtId="0" fontId="3" fillId="0" borderId="10" xfId="62" applyBorder="1" applyAlignment="1">
      <alignment horizontal="center" vertical="center"/>
      <protection/>
    </xf>
    <xf numFmtId="0" fontId="3" fillId="0" borderId="0" xfId="62" applyBorder="1">
      <alignment vertical="center"/>
      <protection/>
    </xf>
    <xf numFmtId="0" fontId="12" fillId="0" borderId="0" xfId="62" applyFont="1" applyBorder="1">
      <alignment vertical="center"/>
      <protection/>
    </xf>
    <xf numFmtId="0" fontId="3" fillId="0" borderId="15" xfId="62" applyBorder="1" applyAlignment="1">
      <alignment horizontal="left" vertical="center" indent="1"/>
      <protection/>
    </xf>
    <xf numFmtId="176" fontId="3" fillId="0" borderId="44" xfId="61" applyNumberFormat="1" applyFont="1" applyBorder="1" applyAlignment="1">
      <alignment horizontal="center" vertical="center"/>
      <protection/>
    </xf>
    <xf numFmtId="176" fontId="3" fillId="0" borderId="45" xfId="61" applyNumberFormat="1" applyFont="1" applyBorder="1" applyAlignment="1">
      <alignment horizontal="center" vertical="center"/>
      <protection/>
    </xf>
    <xf numFmtId="37" fontId="4" fillId="0" borderId="0" xfId="63" applyFont="1" applyBorder="1" applyAlignment="1" applyProtection="1">
      <alignment vertical="center"/>
      <protection/>
    </xf>
    <xf numFmtId="181" fontId="3" fillId="0" borderId="10" xfId="62" applyNumberFormat="1" applyBorder="1" applyAlignment="1" applyProtection="1">
      <alignment horizontal="right" vertical="center" indent="1"/>
      <protection locked="0"/>
    </xf>
    <xf numFmtId="176" fontId="3" fillId="0" borderId="10" xfId="48" applyNumberFormat="1" applyFont="1" applyFill="1" applyBorder="1" applyAlignment="1" applyProtection="1">
      <alignment horizontal="center"/>
      <protection/>
    </xf>
    <xf numFmtId="0" fontId="3" fillId="0" borderId="15" xfId="0" applyFont="1" applyFill="1" applyBorder="1" applyAlignment="1" applyProtection="1">
      <alignment horizontal="left"/>
      <protection/>
    </xf>
    <xf numFmtId="0" fontId="3" fillId="0" borderId="13" xfId="0" applyFont="1" applyFill="1" applyBorder="1" applyAlignment="1" applyProtection="1">
      <alignment/>
      <protection locked="0"/>
    </xf>
    <xf numFmtId="0" fontId="3" fillId="0" borderId="14" xfId="0" applyFont="1" applyFill="1" applyBorder="1" applyAlignment="1" applyProtection="1">
      <alignment/>
      <protection locked="0"/>
    </xf>
    <xf numFmtId="0" fontId="4" fillId="0" borderId="0" xfId="0" applyFont="1" applyFill="1" applyAlignment="1" applyProtection="1">
      <alignment/>
      <protection/>
    </xf>
    <xf numFmtId="0" fontId="3" fillId="0" borderId="0" xfId="0" applyFont="1" applyFill="1" applyAlignment="1" applyProtection="1">
      <alignment/>
      <protection/>
    </xf>
    <xf numFmtId="38" fontId="3" fillId="0" borderId="0" xfId="48" applyFont="1" applyFill="1" applyAlignment="1" applyProtection="1">
      <alignment horizontal="right"/>
      <protection/>
    </xf>
    <xf numFmtId="57" fontId="3" fillId="0" borderId="37" xfId="48" applyNumberFormat="1" applyFont="1" applyFill="1" applyBorder="1" applyAlignment="1" applyProtection="1">
      <alignment/>
      <protection locked="0"/>
    </xf>
    <xf numFmtId="57" fontId="3" fillId="0" borderId="0" xfId="48" applyNumberFormat="1" applyFont="1" applyFill="1" applyAlignment="1" applyProtection="1">
      <alignment horizontal="left"/>
      <protection/>
    </xf>
    <xf numFmtId="38" fontId="3" fillId="0" borderId="0" xfId="48" applyFont="1" applyFill="1" applyAlignment="1" applyProtection="1">
      <alignment/>
      <protection/>
    </xf>
    <xf numFmtId="0" fontId="3" fillId="0" borderId="0" xfId="0" applyFont="1" applyFill="1" applyAlignment="1" applyProtection="1">
      <alignment/>
      <protection locked="0"/>
    </xf>
    <xf numFmtId="0" fontId="3" fillId="0" borderId="10" xfId="0" applyFont="1" applyFill="1" applyBorder="1" applyAlignment="1" applyProtection="1">
      <alignment horizontal="center"/>
      <protection/>
    </xf>
    <xf numFmtId="0" fontId="3" fillId="0" borderId="15" xfId="0" applyFont="1" applyFill="1" applyBorder="1" applyAlignment="1" applyProtection="1">
      <alignment horizontal="center" vertical="center"/>
      <protection/>
    </xf>
    <xf numFmtId="0" fontId="3" fillId="0" borderId="0" xfId="0" applyFont="1" applyFill="1" applyBorder="1" applyAlignment="1" applyProtection="1">
      <alignment horizontal="center"/>
      <protection/>
    </xf>
    <xf numFmtId="38" fontId="5" fillId="0" borderId="0" xfId="48" applyFont="1" applyFill="1" applyAlignment="1" applyProtection="1">
      <alignment horizontal="right"/>
      <protection/>
    </xf>
    <xf numFmtId="41" fontId="3" fillId="0" borderId="10" xfId="48" applyNumberFormat="1" applyFont="1" applyFill="1" applyBorder="1" applyAlignment="1" applyProtection="1">
      <alignment/>
      <protection/>
    </xf>
    <xf numFmtId="0" fontId="3" fillId="0" borderId="41" xfId="0" applyFont="1" applyFill="1" applyBorder="1" applyAlignment="1" applyProtection="1">
      <alignment horizontal="center" vertical="distributed" textRotation="255"/>
      <protection/>
    </xf>
    <xf numFmtId="0" fontId="3" fillId="0" borderId="13" xfId="0" applyFont="1" applyFill="1" applyBorder="1" applyAlignment="1" applyProtection="1">
      <alignment/>
      <protection/>
    </xf>
    <xf numFmtId="0" fontId="3" fillId="0" borderId="14" xfId="0" applyFont="1" applyFill="1" applyBorder="1" applyAlignment="1" applyProtection="1">
      <alignment/>
      <protection/>
    </xf>
    <xf numFmtId="0" fontId="3" fillId="0" borderId="13" xfId="0" applyFont="1" applyFill="1" applyBorder="1" applyAlignment="1" applyProtection="1">
      <alignment horizontal="left"/>
      <protection/>
    </xf>
    <xf numFmtId="0" fontId="3" fillId="0" borderId="13" xfId="0" applyFont="1" applyFill="1" applyBorder="1" applyAlignment="1" applyProtection="1">
      <alignment/>
      <protection/>
    </xf>
    <xf numFmtId="0" fontId="3" fillId="0" borderId="15" xfId="0" applyFont="1" applyFill="1" applyBorder="1" applyAlignment="1" applyProtection="1">
      <alignment/>
      <protection/>
    </xf>
    <xf numFmtId="0" fontId="3" fillId="0" borderId="14" xfId="0" applyFont="1" applyFill="1" applyBorder="1" applyAlignment="1" applyProtection="1">
      <alignment/>
      <protection/>
    </xf>
    <xf numFmtId="41" fontId="3" fillId="0" borderId="10" xfId="48" applyNumberFormat="1" applyFont="1" applyFill="1" applyBorder="1" applyAlignment="1" applyProtection="1">
      <alignment/>
      <protection locked="0"/>
    </xf>
    <xf numFmtId="0" fontId="3" fillId="0" borderId="15" xfId="0" applyFont="1" applyFill="1" applyBorder="1" applyAlignment="1" applyProtection="1">
      <alignment/>
      <protection locked="0"/>
    </xf>
    <xf numFmtId="0" fontId="3" fillId="0" borderId="12" xfId="0" applyFont="1" applyFill="1" applyBorder="1" applyAlignment="1" applyProtection="1">
      <alignment/>
      <protection/>
    </xf>
    <xf numFmtId="0" fontId="3" fillId="0" borderId="40" xfId="0" applyFont="1" applyFill="1" applyBorder="1" applyAlignment="1" applyProtection="1">
      <alignment/>
      <protection/>
    </xf>
    <xf numFmtId="38" fontId="3" fillId="0" borderId="0" xfId="48" applyFont="1" applyFill="1" applyBorder="1" applyAlignment="1" applyProtection="1">
      <alignment/>
      <protection/>
    </xf>
    <xf numFmtId="0" fontId="3" fillId="0" borderId="15" xfId="0" applyFont="1" applyFill="1" applyBorder="1" applyAlignment="1" applyProtection="1">
      <alignment horizontal="distributed"/>
      <protection/>
    </xf>
    <xf numFmtId="0" fontId="3" fillId="0" borderId="14" xfId="0" applyFont="1" applyFill="1" applyBorder="1" applyAlignment="1" applyProtection="1">
      <alignment horizontal="distributed" vertical="center"/>
      <protection/>
    </xf>
    <xf numFmtId="0" fontId="3" fillId="0" borderId="10" xfId="0" applyNumberFormat="1" applyFont="1" applyFill="1" applyBorder="1" applyAlignment="1" applyProtection="1">
      <alignment horizontal="center"/>
      <protection/>
    </xf>
    <xf numFmtId="0" fontId="3" fillId="0" borderId="13" xfId="0" applyFont="1" applyFill="1" applyBorder="1" applyAlignment="1" applyProtection="1">
      <alignment horizontal="distributed"/>
      <protection/>
    </xf>
    <xf numFmtId="0" fontId="3" fillId="0" borderId="15" xfId="0" applyFont="1" applyFill="1" applyBorder="1" applyAlignment="1" applyProtection="1">
      <alignment horizontal="distributed"/>
      <protection locked="0"/>
    </xf>
    <xf numFmtId="0" fontId="3" fillId="0" borderId="13" xfId="0" applyFont="1" applyFill="1" applyBorder="1" applyAlignment="1" applyProtection="1">
      <alignment horizontal="distributed"/>
      <protection locked="0"/>
    </xf>
    <xf numFmtId="0" fontId="3" fillId="0" borderId="13" xfId="0" applyFont="1" applyFill="1" applyBorder="1" applyAlignment="1" applyProtection="1">
      <alignment horizontal="center"/>
      <protection/>
    </xf>
    <xf numFmtId="0" fontId="3" fillId="0" borderId="13" xfId="0" applyFont="1" applyFill="1" applyBorder="1" applyAlignment="1" applyProtection="1">
      <alignment horizontal="center" vertical="distributed" textRotation="255"/>
      <protection/>
    </xf>
    <xf numFmtId="0" fontId="12" fillId="0" borderId="13" xfId="0" applyFont="1" applyFill="1" applyBorder="1" applyAlignment="1" applyProtection="1">
      <alignment/>
      <protection/>
    </xf>
    <xf numFmtId="38" fontId="3" fillId="0" borderId="13" xfId="48" applyFont="1" applyFill="1" applyBorder="1" applyAlignment="1" applyProtection="1">
      <alignment/>
      <protection/>
    </xf>
    <xf numFmtId="0" fontId="3" fillId="0" borderId="10" xfId="0" applyFont="1" applyFill="1" applyBorder="1" applyAlignment="1" applyProtection="1">
      <alignment/>
      <protection locked="0"/>
    </xf>
    <xf numFmtId="0" fontId="3" fillId="0" borderId="0" xfId="0" applyFont="1" applyFill="1" applyBorder="1" applyAlignment="1" applyProtection="1">
      <alignment/>
      <protection/>
    </xf>
    <xf numFmtId="38" fontId="3" fillId="0" borderId="0" xfId="48" applyFont="1" applyFill="1" applyAlignment="1" applyProtection="1">
      <alignment/>
      <protection locked="0"/>
    </xf>
    <xf numFmtId="182" fontId="3" fillId="0" borderId="10" xfId="63" applyNumberFormat="1" applyFont="1" applyBorder="1" applyAlignment="1" applyProtection="1">
      <alignment horizontal="center" vertical="center"/>
      <protection/>
    </xf>
    <xf numFmtId="0" fontId="14" fillId="0" borderId="0" xfId="62" applyFont="1" applyAlignment="1">
      <alignment vertical="center"/>
      <protection/>
    </xf>
    <xf numFmtId="0" fontId="14" fillId="0" borderId="0" xfId="0" applyFont="1" applyAlignment="1">
      <alignment vertical="center"/>
    </xf>
    <xf numFmtId="0" fontId="15" fillId="0" borderId="0" xfId="62" applyFont="1" applyAlignment="1">
      <alignment vertical="center"/>
      <protection/>
    </xf>
    <xf numFmtId="0" fontId="15" fillId="0" borderId="0" xfId="0" applyFont="1" applyAlignment="1">
      <alignment vertical="center"/>
    </xf>
    <xf numFmtId="0" fontId="16" fillId="0" borderId="0" xfId="0" applyFont="1" applyAlignment="1">
      <alignment vertical="top"/>
    </xf>
    <xf numFmtId="0" fontId="17" fillId="0" borderId="0" xfId="0" applyFont="1" applyAlignment="1">
      <alignment vertical="top" wrapText="1"/>
    </xf>
    <xf numFmtId="0" fontId="17" fillId="0" borderId="0" xfId="0" applyFont="1" applyAlignment="1">
      <alignment vertical="top"/>
    </xf>
    <xf numFmtId="0" fontId="52" fillId="0" borderId="0" xfId="0" applyFont="1" applyAlignment="1">
      <alignment vertical="top"/>
    </xf>
    <xf numFmtId="0" fontId="17" fillId="0" borderId="0" xfId="0" applyFont="1" applyAlignment="1" quotePrefix="1">
      <alignment vertical="top"/>
    </xf>
    <xf numFmtId="0" fontId="52" fillId="0" borderId="0" xfId="0" applyFont="1" applyAlignment="1">
      <alignment vertical="top" wrapText="1"/>
    </xf>
    <xf numFmtId="0" fontId="17" fillId="0" borderId="0" xfId="0" applyFont="1" applyAlignment="1">
      <alignment horizontal="right" vertical="top"/>
    </xf>
    <xf numFmtId="0" fontId="17" fillId="0" borderId="0" xfId="0" applyFont="1" applyAlignment="1" quotePrefix="1">
      <alignment horizontal="center" vertical="top"/>
    </xf>
    <xf numFmtId="0" fontId="3" fillId="0" borderId="15" xfId="0" applyFont="1" applyFill="1" applyBorder="1" applyAlignment="1" applyProtection="1">
      <alignment horizontal="distributed"/>
      <protection/>
    </xf>
    <xf numFmtId="0" fontId="3" fillId="0" borderId="13" xfId="0" applyFont="1" applyFill="1" applyBorder="1" applyAlignment="1" applyProtection="1">
      <alignment horizontal="distributed"/>
      <protection/>
    </xf>
    <xf numFmtId="0" fontId="3" fillId="0" borderId="14" xfId="0" applyFont="1" applyFill="1" applyBorder="1" applyAlignment="1" applyProtection="1">
      <alignment horizontal="distributed"/>
      <protection/>
    </xf>
    <xf numFmtId="0" fontId="3" fillId="0" borderId="13" xfId="0" applyFont="1" applyFill="1" applyBorder="1" applyAlignment="1" applyProtection="1">
      <alignment/>
      <protection locked="0"/>
    </xf>
    <xf numFmtId="0" fontId="3" fillId="0" borderId="14" xfId="0" applyFont="1" applyFill="1" applyBorder="1" applyAlignment="1" applyProtection="1">
      <alignment/>
      <protection locked="0"/>
    </xf>
    <xf numFmtId="0" fontId="3" fillId="0" borderId="43" xfId="0" applyFont="1" applyFill="1" applyBorder="1" applyAlignment="1" applyProtection="1">
      <alignment horizontal="center" vertical="distributed" textRotation="255"/>
      <protection/>
    </xf>
    <xf numFmtId="0" fontId="3" fillId="0" borderId="36" xfId="0" applyFont="1" applyFill="1" applyBorder="1" applyAlignment="1" applyProtection="1">
      <alignment horizontal="center" vertical="distributed" textRotation="255"/>
      <protection/>
    </xf>
    <xf numFmtId="0" fontId="3" fillId="0" borderId="41" xfId="0" applyFont="1" applyFill="1" applyBorder="1" applyAlignment="1" applyProtection="1">
      <alignment horizontal="center" vertical="distributed" textRotation="255"/>
      <protection/>
    </xf>
    <xf numFmtId="0" fontId="3" fillId="0" borderId="38" xfId="0" applyFont="1" applyFill="1" applyBorder="1" applyAlignment="1" applyProtection="1">
      <alignment horizontal="center" vertical="distributed" textRotation="255"/>
      <protection/>
    </xf>
    <xf numFmtId="0" fontId="3" fillId="0" borderId="46" xfId="0" applyFont="1" applyFill="1" applyBorder="1" applyAlignment="1" applyProtection="1">
      <alignment horizontal="center" vertical="distributed" textRotation="255"/>
      <protection/>
    </xf>
    <xf numFmtId="0" fontId="3" fillId="0" borderId="15" xfId="0" applyFont="1" applyFill="1" applyBorder="1" applyAlignment="1" applyProtection="1">
      <alignment/>
      <protection/>
    </xf>
    <xf numFmtId="0" fontId="3" fillId="0" borderId="13" xfId="0" applyFont="1" applyFill="1" applyBorder="1" applyAlignment="1" applyProtection="1">
      <alignment/>
      <protection/>
    </xf>
    <xf numFmtId="0" fontId="3" fillId="0" borderId="14" xfId="0" applyFont="1" applyFill="1" applyBorder="1" applyAlignment="1" applyProtection="1">
      <alignment/>
      <protection/>
    </xf>
    <xf numFmtId="0" fontId="3" fillId="0" borderId="15" xfId="0" applyFont="1" applyFill="1" applyBorder="1" applyAlignment="1" applyProtection="1">
      <alignment horizontal="distributed" vertical="center"/>
      <protection/>
    </xf>
    <xf numFmtId="0" fontId="3" fillId="0" borderId="13" xfId="0" applyFont="1" applyFill="1" applyBorder="1" applyAlignment="1" applyProtection="1">
      <alignment horizontal="distributed" vertical="center"/>
      <protection/>
    </xf>
    <xf numFmtId="0" fontId="3" fillId="0" borderId="15" xfId="62" applyBorder="1" applyAlignment="1">
      <alignment horizontal="center" vertical="center"/>
      <protection/>
    </xf>
    <xf numFmtId="0" fontId="3" fillId="0" borderId="14" xfId="62" applyBorder="1" applyAlignment="1">
      <alignment horizontal="center" vertical="center"/>
      <protection/>
    </xf>
    <xf numFmtId="0" fontId="5" fillId="0" borderId="47" xfId="61" applyNumberFormat="1" applyFont="1" applyBorder="1" applyAlignment="1">
      <alignment horizontal="center" vertical="center" wrapText="1"/>
      <protection/>
    </xf>
    <xf numFmtId="0" fontId="5" fillId="0" borderId="48" xfId="61" applyNumberFormat="1" applyFont="1" applyBorder="1" applyAlignment="1">
      <alignment horizontal="center" vertical="center" wrapText="1"/>
      <protection/>
    </xf>
    <xf numFmtId="0" fontId="3" fillId="0" borderId="16" xfId="61" applyFont="1" applyBorder="1" applyAlignment="1">
      <alignment horizontal="center" vertical="center"/>
      <protection/>
    </xf>
    <xf numFmtId="0" fontId="3" fillId="0" borderId="49" xfId="61" applyFont="1" applyBorder="1" applyAlignment="1">
      <alignment horizontal="center" vertical="center"/>
      <protection/>
    </xf>
    <xf numFmtId="0" fontId="3" fillId="0" borderId="17" xfId="61" applyFont="1" applyBorder="1" applyAlignment="1">
      <alignment horizontal="center" vertical="center"/>
      <protection/>
    </xf>
    <xf numFmtId="0" fontId="3" fillId="0" borderId="44" xfId="61" applyFont="1" applyBorder="1" applyAlignment="1">
      <alignment horizontal="center" vertical="center"/>
      <protection/>
    </xf>
    <xf numFmtId="0" fontId="3" fillId="0" borderId="17" xfId="61" applyFont="1" applyBorder="1" applyAlignment="1">
      <alignment horizontal="center" vertical="center" wrapText="1"/>
      <protection/>
    </xf>
    <xf numFmtId="38" fontId="3" fillId="0" borderId="17" xfId="48" applyFont="1" applyBorder="1" applyAlignment="1">
      <alignment horizontal="center" vertical="center" wrapText="1"/>
    </xf>
    <xf numFmtId="38" fontId="3" fillId="0" borderId="44" xfId="48" applyFont="1" applyBorder="1" applyAlignment="1">
      <alignment horizontal="center" vertical="center" wrapText="1"/>
    </xf>
    <xf numFmtId="41" fontId="3" fillId="0" borderId="17" xfId="61" applyNumberFormat="1" applyFont="1" applyBorder="1" applyAlignment="1">
      <alignment horizontal="center" vertical="center" wrapText="1"/>
      <protection/>
    </xf>
    <xf numFmtId="41" fontId="3" fillId="0" borderId="44" xfId="61" applyNumberFormat="1" applyFont="1" applyBorder="1" applyAlignment="1">
      <alignment horizontal="center" vertical="center"/>
      <protection/>
    </xf>
    <xf numFmtId="0" fontId="3" fillId="0" borderId="38" xfId="61" applyFont="1" applyBorder="1" applyAlignment="1">
      <alignment horizontal="center" vertical="center"/>
      <protection/>
    </xf>
    <xf numFmtId="0" fontId="3" fillId="0" borderId="39" xfId="61" applyFont="1" applyBorder="1" applyAlignment="1">
      <alignment horizontal="center" vertical="center"/>
      <protection/>
    </xf>
    <xf numFmtId="0" fontId="3" fillId="0" borderId="38" xfId="61" applyFont="1" applyBorder="1" applyAlignment="1">
      <alignment horizontal="center" vertical="center" wrapText="1"/>
      <protection/>
    </xf>
    <xf numFmtId="0" fontId="3" fillId="0" borderId="39" xfId="61" applyFont="1" applyBorder="1" applyAlignment="1">
      <alignment horizontal="center" vertical="center" wrapText="1"/>
      <protection/>
    </xf>
    <xf numFmtId="0" fontId="3" fillId="0" borderId="15" xfId="61" applyFont="1" applyBorder="1" applyAlignment="1">
      <alignment horizontal="center" vertical="center"/>
      <protection/>
    </xf>
    <xf numFmtId="0" fontId="3" fillId="0" borderId="13" xfId="61" applyFont="1" applyBorder="1" applyAlignment="1">
      <alignment horizontal="center" vertical="center"/>
      <protection/>
    </xf>
    <xf numFmtId="0" fontId="3" fillId="0" borderId="14" xfId="61" applyFont="1" applyBorder="1" applyAlignment="1">
      <alignment horizontal="center" vertical="center"/>
      <protection/>
    </xf>
    <xf numFmtId="41" fontId="3" fillId="0" borderId="17" xfId="61" applyNumberFormat="1" applyFont="1" applyBorder="1" applyAlignment="1">
      <alignment horizontal="center" vertical="center"/>
      <protection/>
    </xf>
    <xf numFmtId="0" fontId="3" fillId="0" borderId="17" xfId="61" applyNumberFormat="1" applyFont="1" applyBorder="1" applyAlignment="1">
      <alignment horizontal="center" vertical="center" wrapText="1"/>
      <protection/>
    </xf>
    <xf numFmtId="0" fontId="3" fillId="0" borderId="44" xfId="61" applyNumberFormat="1" applyFont="1" applyBorder="1" applyAlignment="1">
      <alignment horizontal="center" vertical="center" wrapText="1"/>
      <protection/>
    </xf>
    <xf numFmtId="0" fontId="3" fillId="0" borderId="44" xfId="61" applyFont="1" applyBorder="1" applyAlignment="1">
      <alignment horizontal="center" vertical="center" wrapText="1"/>
      <protection/>
    </xf>
    <xf numFmtId="0" fontId="3" fillId="0" borderId="18" xfId="61" applyFont="1" applyBorder="1" applyAlignment="1">
      <alignment horizontal="center" vertical="center"/>
      <protection/>
    </xf>
    <xf numFmtId="0" fontId="3" fillId="0" borderId="13" xfId="62" applyBorder="1" applyAlignment="1">
      <alignment horizontal="center" vertical="center"/>
      <protection/>
    </xf>
    <xf numFmtId="0" fontId="3" fillId="0" borderId="43" xfId="62" applyBorder="1" applyProtection="1">
      <alignment vertical="center"/>
      <protection locked="0"/>
    </xf>
    <xf numFmtId="0" fontId="3" fillId="0" borderId="12" xfId="62" applyBorder="1" applyProtection="1">
      <alignment vertical="center"/>
      <protection locked="0"/>
    </xf>
    <xf numFmtId="0" fontId="3" fillId="0" borderId="40" xfId="62" applyBorder="1" applyProtection="1">
      <alignment vertical="center"/>
      <protection locked="0"/>
    </xf>
    <xf numFmtId="0" fontId="3" fillId="0" borderId="43" xfId="62" applyBorder="1" applyAlignment="1">
      <alignment horizontal="center" vertical="center" wrapText="1"/>
      <protection/>
    </xf>
    <xf numFmtId="0" fontId="3" fillId="0" borderId="41" xfId="62" applyBorder="1" applyAlignment="1">
      <alignment horizontal="center" vertical="center"/>
      <protection/>
    </xf>
    <xf numFmtId="0" fontId="3" fillId="0" borderId="38" xfId="62" applyBorder="1" applyAlignment="1">
      <alignment horizontal="center" vertical="center"/>
      <protection/>
    </xf>
    <xf numFmtId="0" fontId="3" fillId="0" borderId="39" xfId="62" applyBorder="1" applyAlignment="1">
      <alignment horizontal="center" vertical="center"/>
      <protection/>
    </xf>
    <xf numFmtId="0" fontId="3" fillId="0" borderId="50" xfId="62" applyBorder="1">
      <alignment vertical="center"/>
      <protection/>
    </xf>
    <xf numFmtId="0" fontId="3" fillId="0" borderId="51" xfId="62" applyBorder="1">
      <alignment vertical="center"/>
      <protection/>
    </xf>
    <xf numFmtId="0" fontId="3" fillId="0" borderId="52" xfId="62" applyBorder="1">
      <alignment vertical="center"/>
      <protection/>
    </xf>
    <xf numFmtId="41" fontId="3" fillId="0" borderId="15" xfId="62" applyNumberFormat="1" applyBorder="1" applyProtection="1">
      <alignment vertical="center"/>
      <protection locked="0"/>
    </xf>
    <xf numFmtId="41" fontId="3" fillId="0" borderId="13" xfId="62" applyNumberFormat="1" applyBorder="1" applyProtection="1">
      <alignment vertical="center"/>
      <protection locked="0"/>
    </xf>
    <xf numFmtId="41" fontId="3" fillId="0" borderId="14" xfId="62" applyNumberFormat="1" applyBorder="1" applyProtection="1">
      <alignment vertical="center"/>
      <protection locked="0"/>
    </xf>
    <xf numFmtId="41" fontId="3" fillId="0" borderId="15" xfId="62" applyNumberFormat="1" applyFont="1" applyBorder="1" applyProtection="1">
      <alignment vertical="center"/>
      <protection locked="0"/>
    </xf>
    <xf numFmtId="0" fontId="3" fillId="0" borderId="46" xfId="62" applyBorder="1" applyAlignment="1">
      <alignment horizontal="center" vertical="center"/>
      <protection/>
    </xf>
    <xf numFmtId="0" fontId="3" fillId="0" borderId="15" xfId="62" applyBorder="1" applyProtection="1">
      <alignment vertical="center"/>
      <protection locked="0"/>
    </xf>
    <xf numFmtId="0" fontId="3" fillId="0" borderId="14" xfId="62" applyBorder="1" applyProtection="1">
      <alignment vertical="center"/>
      <protection locked="0"/>
    </xf>
    <xf numFmtId="0" fontId="3" fillId="0" borderId="13" xfId="62" applyBorder="1" applyProtection="1">
      <alignment vertical="center"/>
      <protection locked="0"/>
    </xf>
    <xf numFmtId="41" fontId="3" fillId="0" borderId="50" xfId="62" applyNumberFormat="1" applyBorder="1">
      <alignment vertical="center"/>
      <protection/>
    </xf>
    <xf numFmtId="41" fontId="3" fillId="0" borderId="51" xfId="62" applyNumberFormat="1" applyBorder="1">
      <alignment vertical="center"/>
      <protection/>
    </xf>
    <xf numFmtId="41" fontId="3" fillId="0" borderId="52" xfId="62" applyNumberFormat="1" applyBorder="1">
      <alignment vertical="center"/>
      <protection/>
    </xf>
    <xf numFmtId="0" fontId="3" fillId="0" borderId="38" xfId="62" applyBorder="1">
      <alignment vertical="center"/>
      <protection/>
    </xf>
    <xf numFmtId="0" fontId="3" fillId="0" borderId="46" xfId="62" applyBorder="1">
      <alignment vertical="center"/>
      <protection/>
    </xf>
    <xf numFmtId="0" fontId="3" fillId="0" borderId="39" xfId="62" applyBorder="1">
      <alignment vertical="center"/>
      <protection/>
    </xf>
    <xf numFmtId="0" fontId="3" fillId="0" borderId="15" xfId="62" applyFont="1" applyBorder="1" applyProtection="1">
      <alignment vertical="center"/>
      <protection locked="0"/>
    </xf>
    <xf numFmtId="37" fontId="3" fillId="34" borderId="53" xfId="63" applyFont="1" applyFill="1" applyBorder="1" applyAlignment="1" applyProtection="1">
      <alignment vertical="center" wrapText="1"/>
      <protection/>
    </xf>
    <xf numFmtId="37" fontId="3" fillId="34" borderId="54" xfId="63" applyFont="1" applyFill="1" applyBorder="1" applyAlignment="1" applyProtection="1">
      <alignment vertical="center" wrapText="1"/>
      <protection/>
    </xf>
    <xf numFmtId="37" fontId="3" fillId="0" borderId="43" xfId="63" applyFont="1" applyFill="1" applyBorder="1" applyAlignment="1" applyProtection="1">
      <alignment horizontal="right" vertical="center" shrinkToFit="1"/>
      <protection/>
    </xf>
    <xf numFmtId="37" fontId="3" fillId="0" borderId="12" xfId="63" applyFont="1" applyFill="1" applyBorder="1" applyAlignment="1" applyProtection="1">
      <alignment horizontal="right" vertical="center" shrinkToFit="1"/>
      <protection/>
    </xf>
    <xf numFmtId="37" fontId="3" fillId="0" borderId="38" xfId="63" applyFont="1" applyBorder="1" applyAlignment="1" applyProtection="1">
      <alignment vertical="center" wrapText="1"/>
      <protection/>
    </xf>
    <xf numFmtId="37" fontId="3" fillId="0" borderId="39" xfId="63" applyFont="1" applyBorder="1" applyAlignment="1" applyProtection="1">
      <alignment vertical="center" wrapText="1"/>
      <protection/>
    </xf>
    <xf numFmtId="37" fontId="3" fillId="0" borderId="43" xfId="63" applyFont="1" applyFill="1" applyBorder="1" applyAlignment="1" applyProtection="1">
      <alignment horizontal="center" vertical="center" wrapText="1"/>
      <protection/>
    </xf>
    <xf numFmtId="37" fontId="3" fillId="0" borderId="36" xfId="63" applyFont="1" applyFill="1" applyBorder="1" applyAlignment="1" applyProtection="1">
      <alignment horizontal="center" vertical="center" wrapText="1"/>
      <protection/>
    </xf>
    <xf numFmtId="37" fontId="3" fillId="0" borderId="41" xfId="63" applyFont="1" applyFill="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4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55" xfId="0"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0" fontId="3" fillId="0" borderId="42" xfId="0" applyFont="1" applyBorder="1" applyAlignment="1" applyProtection="1">
      <alignment horizontal="center" vertical="center"/>
      <protection/>
    </xf>
    <xf numFmtId="37" fontId="3" fillId="0" borderId="38" xfId="63" applyFont="1" applyBorder="1" applyAlignment="1" applyProtection="1">
      <alignment horizontal="center" vertical="center" wrapText="1"/>
      <protection/>
    </xf>
    <xf numFmtId="37" fontId="3" fillId="0" borderId="39" xfId="63" applyFont="1" applyBorder="1" applyAlignment="1" applyProtection="1">
      <alignment horizontal="center" vertical="center" wrapText="1"/>
      <protection/>
    </xf>
    <xf numFmtId="37" fontId="3" fillId="0" borderId="15" xfId="63" applyFont="1" applyFill="1" applyBorder="1" applyAlignment="1" applyProtection="1">
      <alignment horizontal="right" vertical="center" shrinkToFit="1"/>
      <protection/>
    </xf>
    <xf numFmtId="37" fontId="3" fillId="0" borderId="13" xfId="63" applyFont="1" applyFill="1" applyBorder="1" applyAlignment="1" applyProtection="1">
      <alignment horizontal="right" vertical="center" shrinkToFit="1"/>
      <protection/>
    </xf>
    <xf numFmtId="37" fontId="3" fillId="0" borderId="14" xfId="63" applyFont="1" applyFill="1" applyBorder="1" applyAlignment="1" applyProtection="1">
      <alignment horizontal="right" vertical="center" shrinkToFit="1"/>
      <protection/>
    </xf>
    <xf numFmtId="37" fontId="3" fillId="0" borderId="38" xfId="63" applyFont="1" applyBorder="1" applyAlignment="1" applyProtection="1">
      <alignment horizontal="distributed" vertical="center" wrapText="1"/>
      <protection/>
    </xf>
    <xf numFmtId="37" fontId="3" fillId="0" borderId="39" xfId="63" applyFont="1" applyBorder="1" applyAlignment="1" applyProtection="1">
      <alignment horizontal="distributed" vertical="center" wrapText="1"/>
      <protection/>
    </xf>
    <xf numFmtId="37" fontId="3" fillId="0" borderId="38" xfId="63" applyFont="1" applyBorder="1" applyAlignment="1" applyProtection="1">
      <alignment horizontal="center" vertical="center"/>
      <protection/>
    </xf>
    <xf numFmtId="37" fontId="3" fillId="0" borderId="39" xfId="63" applyFont="1" applyBorder="1" applyAlignment="1" applyProtection="1">
      <alignment horizontal="center" vertical="center"/>
      <protection/>
    </xf>
    <xf numFmtId="37" fontId="3" fillId="34" borderId="38" xfId="63" applyFont="1" applyFill="1" applyBorder="1" applyAlignment="1" applyProtection="1">
      <alignment vertical="center" wrapText="1"/>
      <protection/>
    </xf>
    <xf numFmtId="37" fontId="3" fillId="34" borderId="39" xfId="63" applyFont="1" applyFill="1" applyBorder="1" applyAlignment="1" applyProtection="1">
      <alignmen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減価償却一覧表（10年）1" xfId="61"/>
    <cellStyle name="標準_就農施設等資金資金利用計画書1" xfId="62"/>
    <cellStyle name="標準_償還計画試算表1"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1"/>
  </sheetPr>
  <dimension ref="A1:K326"/>
  <sheetViews>
    <sheetView tabSelected="1" zoomScalePageLayoutView="0" workbookViewId="0" topLeftCell="A1">
      <selection activeCell="G1" sqref="G1"/>
    </sheetView>
  </sheetViews>
  <sheetFormatPr defaultColWidth="9.00390625" defaultRowHeight="13.5"/>
  <cols>
    <col min="1" max="1" width="2.50390625" style="139" customWidth="1"/>
    <col min="2" max="2" width="3.50390625" style="139" bestFit="1" customWidth="1"/>
    <col min="3" max="3" width="18.00390625" style="139" bestFit="1" customWidth="1"/>
    <col min="4" max="4" width="2.75390625" style="139" customWidth="1"/>
    <col min="5" max="5" width="5.75390625" style="139" customWidth="1"/>
    <col min="6" max="11" width="11.125" style="169" customWidth="1"/>
    <col min="12" max="12" width="4.125" style="139" customWidth="1"/>
    <col min="13" max="16384" width="9.00390625" style="139" customWidth="1"/>
  </cols>
  <sheetData>
    <row r="1" spans="1:11" ht="14.25">
      <c r="A1" s="133" t="s">
        <v>65</v>
      </c>
      <c r="B1" s="134"/>
      <c r="C1" s="134"/>
      <c r="D1" s="134"/>
      <c r="E1" s="134"/>
      <c r="F1" s="135" t="s">
        <v>90</v>
      </c>
      <c r="G1" s="136">
        <v>42735</v>
      </c>
      <c r="H1" s="137"/>
      <c r="I1" s="138"/>
      <c r="J1" s="138"/>
      <c r="K1" s="138"/>
    </row>
    <row r="2" spans="1:11" ht="18" customHeight="1">
      <c r="A2" s="134" t="s">
        <v>55</v>
      </c>
      <c r="B2" s="134"/>
      <c r="C2" s="134"/>
      <c r="D2" s="134"/>
      <c r="E2" s="134"/>
      <c r="F2" s="138"/>
      <c r="G2" s="138"/>
      <c r="H2" s="138"/>
      <c r="I2" s="138"/>
      <c r="J2" s="138"/>
      <c r="K2" s="138"/>
    </row>
    <row r="3" spans="1:11" ht="14.25" customHeight="1">
      <c r="A3" s="134"/>
      <c r="B3" s="183" t="s">
        <v>93</v>
      </c>
      <c r="C3" s="184"/>
      <c r="D3" s="185"/>
      <c r="E3" s="140" t="s">
        <v>0</v>
      </c>
      <c r="F3" s="129">
        <f>$G$1</f>
        <v>42735</v>
      </c>
      <c r="G3" s="129">
        <f>DATEVALUE((YEAR(F3)+1)&amp;"/"&amp;MONTH(F3)&amp;"/"&amp;DAY(F3))</f>
        <v>43100</v>
      </c>
      <c r="H3" s="129">
        <f>DATEVALUE((YEAR(G3)+1)&amp;"/"&amp;MONTH(G3)&amp;"/"&amp;DAY(G3))</f>
        <v>43465</v>
      </c>
      <c r="I3" s="129">
        <f>DATEVALUE((YEAR(H3)+1)&amp;"/"&amp;MONTH(H3)&amp;"/"&amp;DAY(H3))</f>
        <v>43830</v>
      </c>
      <c r="J3" s="129">
        <f>DATEVALUE((YEAR(I3)+1)&amp;"/"&amp;MONTH(I3)&amp;"/"&amp;DAY(I3))</f>
        <v>44196</v>
      </c>
      <c r="K3" s="129">
        <f>DATEVALUE((YEAR(J3)+1)&amp;"/"&amp;MONTH(J3)&amp;"/"&amp;DAY(J3))</f>
        <v>44561</v>
      </c>
    </row>
    <row r="4" spans="1:11" ht="14.25" customHeight="1">
      <c r="A4" s="134"/>
      <c r="B4" s="141">
        <v>1</v>
      </c>
      <c r="C4" s="186"/>
      <c r="D4" s="187"/>
      <c r="E4" s="3" t="s">
        <v>121</v>
      </c>
      <c r="F4" s="4"/>
      <c r="G4" s="4"/>
      <c r="H4" s="4"/>
      <c r="I4" s="4"/>
      <c r="J4" s="4"/>
      <c r="K4" s="4"/>
    </row>
    <row r="5" spans="1:11" ht="14.25" customHeight="1">
      <c r="A5" s="134"/>
      <c r="B5" s="141">
        <v>2</v>
      </c>
      <c r="C5" s="186"/>
      <c r="D5" s="187"/>
      <c r="E5" s="3"/>
      <c r="F5" s="4"/>
      <c r="G5" s="4"/>
      <c r="H5" s="4"/>
      <c r="I5" s="4"/>
      <c r="J5" s="4"/>
      <c r="K5" s="4"/>
    </row>
    <row r="6" spans="1:11" ht="14.25" customHeight="1">
      <c r="A6" s="134"/>
      <c r="B6" s="141">
        <v>3</v>
      </c>
      <c r="C6" s="186"/>
      <c r="D6" s="187"/>
      <c r="E6" s="3"/>
      <c r="F6" s="4"/>
      <c r="G6" s="4"/>
      <c r="H6" s="4"/>
      <c r="I6" s="4"/>
      <c r="J6" s="4"/>
      <c r="K6" s="4"/>
    </row>
    <row r="7" spans="1:11" ht="14.25" customHeight="1">
      <c r="A7" s="134"/>
      <c r="B7" s="141">
        <v>4</v>
      </c>
      <c r="C7" s="186"/>
      <c r="D7" s="187"/>
      <c r="E7" s="3"/>
      <c r="F7" s="4"/>
      <c r="G7" s="4"/>
      <c r="H7" s="4"/>
      <c r="I7" s="4"/>
      <c r="J7" s="4"/>
      <c r="K7" s="4"/>
    </row>
    <row r="8" spans="1:11" ht="14.25" customHeight="1">
      <c r="A8" s="134"/>
      <c r="B8" s="141">
        <v>5</v>
      </c>
      <c r="C8" s="186"/>
      <c r="D8" s="187"/>
      <c r="E8" s="3"/>
      <c r="F8" s="4"/>
      <c r="G8" s="4"/>
      <c r="H8" s="4"/>
      <c r="I8" s="4"/>
      <c r="J8" s="4"/>
      <c r="K8" s="4"/>
    </row>
    <row r="9" spans="1:11" ht="14.25" customHeight="1">
      <c r="A9" s="134"/>
      <c r="B9" s="141">
        <v>6</v>
      </c>
      <c r="C9" s="186"/>
      <c r="D9" s="187"/>
      <c r="E9" s="3"/>
      <c r="F9" s="4"/>
      <c r="G9" s="4"/>
      <c r="H9" s="4"/>
      <c r="I9" s="4"/>
      <c r="J9" s="4"/>
      <c r="K9" s="4"/>
    </row>
    <row r="10" spans="1:11" ht="14.25" customHeight="1">
      <c r="A10" s="134"/>
      <c r="B10" s="141">
        <v>7</v>
      </c>
      <c r="C10" s="186"/>
      <c r="D10" s="187"/>
      <c r="E10" s="3"/>
      <c r="F10" s="4"/>
      <c r="G10" s="4"/>
      <c r="H10" s="4"/>
      <c r="I10" s="4"/>
      <c r="J10" s="4"/>
      <c r="K10" s="4"/>
    </row>
    <row r="11" spans="1:11" ht="14.25" customHeight="1">
      <c r="A11" s="134"/>
      <c r="B11" s="141">
        <v>8</v>
      </c>
      <c r="C11" s="186"/>
      <c r="D11" s="187"/>
      <c r="E11" s="3"/>
      <c r="F11" s="4"/>
      <c r="G11" s="4"/>
      <c r="H11" s="4"/>
      <c r="I11" s="4"/>
      <c r="J11" s="4"/>
      <c r="K11" s="4"/>
    </row>
    <row r="12" spans="1:11" ht="18" customHeight="1">
      <c r="A12" s="134" t="s">
        <v>64</v>
      </c>
      <c r="B12" s="134"/>
      <c r="C12" s="134"/>
      <c r="D12" s="134"/>
      <c r="E12" s="142"/>
      <c r="F12" s="138"/>
      <c r="G12" s="138"/>
      <c r="H12" s="138"/>
      <c r="I12" s="138"/>
      <c r="J12" s="143"/>
      <c r="K12" s="143" t="s">
        <v>58</v>
      </c>
    </row>
    <row r="13" spans="1:11" ht="14.25" customHeight="1">
      <c r="A13" s="134"/>
      <c r="B13" s="191" t="s">
        <v>23</v>
      </c>
      <c r="C13" s="183" t="s">
        <v>92</v>
      </c>
      <c r="D13" s="184"/>
      <c r="E13" s="185"/>
      <c r="F13" s="129">
        <f>$G$1</f>
        <v>42735</v>
      </c>
      <c r="G13" s="129">
        <f>DATEVALUE((YEAR(F13)+1)&amp;"/"&amp;MONTH(F13)&amp;"/"&amp;DAY(F13))</f>
        <v>43100</v>
      </c>
      <c r="H13" s="129">
        <f>DATEVALUE((YEAR(G13)+1)&amp;"/"&amp;MONTH(G13)&amp;"/"&amp;DAY(G13))</f>
        <v>43465</v>
      </c>
      <c r="I13" s="129">
        <f>DATEVALUE((YEAR(H13)+1)&amp;"/"&amp;MONTH(H13)&amp;"/"&amp;DAY(H13))</f>
        <v>43830</v>
      </c>
      <c r="J13" s="129">
        <f>DATEVALUE((YEAR(I13)+1)&amp;"/"&amp;MONTH(I13)&amp;"/"&amp;DAY(I13))</f>
        <v>44196</v>
      </c>
      <c r="K13" s="129">
        <f>DATEVALUE((YEAR(J13)+1)&amp;"/"&amp;MONTH(J13)&amp;"/"&amp;DAY(J13))</f>
        <v>44561</v>
      </c>
    </row>
    <row r="14" spans="1:11" ht="14.25" customHeight="1">
      <c r="A14" s="134"/>
      <c r="B14" s="192"/>
      <c r="C14" s="193">
        <f>IF(C4="","",C4)</f>
      </c>
      <c r="D14" s="194"/>
      <c r="E14" s="195"/>
      <c r="F14" s="144">
        <f>IF(F73="","",F73)</f>
        <v>0</v>
      </c>
      <c r="G14" s="144">
        <f>G73</f>
        <v>0</v>
      </c>
      <c r="H14" s="144">
        <f>H73</f>
        <v>0</v>
      </c>
      <c r="I14" s="144">
        <f>I73</f>
        <v>0</v>
      </c>
      <c r="J14" s="144">
        <f>J73</f>
        <v>0</v>
      </c>
      <c r="K14" s="144">
        <f>K73</f>
        <v>0</v>
      </c>
    </row>
    <row r="15" spans="1:11" ht="14.25" customHeight="1">
      <c r="A15" s="134"/>
      <c r="B15" s="192"/>
      <c r="C15" s="193">
        <f aca="true" t="shared" si="0" ref="C15:C21">IF(C5="","",C5)</f>
      </c>
      <c r="D15" s="194"/>
      <c r="E15" s="195"/>
      <c r="F15" s="144">
        <f aca="true" t="shared" si="1" ref="F15:K15">F106</f>
        <v>0</v>
      </c>
      <c r="G15" s="144">
        <f t="shared" si="1"/>
        <v>0</v>
      </c>
      <c r="H15" s="144">
        <f t="shared" si="1"/>
        <v>0</v>
      </c>
      <c r="I15" s="144">
        <f t="shared" si="1"/>
        <v>0</v>
      </c>
      <c r="J15" s="144">
        <f t="shared" si="1"/>
        <v>0</v>
      </c>
      <c r="K15" s="144">
        <f t="shared" si="1"/>
        <v>0</v>
      </c>
    </row>
    <row r="16" spans="1:11" ht="14.25" customHeight="1">
      <c r="A16" s="134"/>
      <c r="B16" s="192"/>
      <c r="C16" s="193">
        <f t="shared" si="0"/>
      </c>
      <c r="D16" s="194"/>
      <c r="E16" s="195"/>
      <c r="F16" s="144">
        <f aca="true" t="shared" si="2" ref="F16:K16">F139</f>
        <v>0</v>
      </c>
      <c r="G16" s="144">
        <f t="shared" si="2"/>
        <v>0</v>
      </c>
      <c r="H16" s="144">
        <f t="shared" si="2"/>
        <v>0</v>
      </c>
      <c r="I16" s="144">
        <f t="shared" si="2"/>
        <v>0</v>
      </c>
      <c r="J16" s="144">
        <f t="shared" si="2"/>
        <v>0</v>
      </c>
      <c r="K16" s="144">
        <f t="shared" si="2"/>
        <v>0</v>
      </c>
    </row>
    <row r="17" spans="1:11" ht="14.25" customHeight="1">
      <c r="A17" s="134"/>
      <c r="B17" s="192"/>
      <c r="C17" s="193">
        <f t="shared" si="0"/>
      </c>
      <c r="D17" s="194"/>
      <c r="E17" s="195"/>
      <c r="F17" s="144">
        <f aca="true" t="shared" si="3" ref="F17:K17">F172</f>
        <v>0</v>
      </c>
      <c r="G17" s="144">
        <f t="shared" si="3"/>
        <v>0</v>
      </c>
      <c r="H17" s="144">
        <f t="shared" si="3"/>
        <v>0</v>
      </c>
      <c r="I17" s="144">
        <f t="shared" si="3"/>
        <v>0</v>
      </c>
      <c r="J17" s="144">
        <f t="shared" si="3"/>
        <v>0</v>
      </c>
      <c r="K17" s="144">
        <f t="shared" si="3"/>
        <v>0</v>
      </c>
    </row>
    <row r="18" spans="1:11" ht="14.25" customHeight="1">
      <c r="A18" s="134"/>
      <c r="B18" s="192"/>
      <c r="C18" s="193">
        <f t="shared" si="0"/>
      </c>
      <c r="D18" s="194"/>
      <c r="E18" s="195"/>
      <c r="F18" s="144">
        <f aca="true" t="shared" si="4" ref="F18:K18">F205</f>
        <v>0</v>
      </c>
      <c r="G18" s="144">
        <f t="shared" si="4"/>
        <v>0</v>
      </c>
      <c r="H18" s="144">
        <f t="shared" si="4"/>
        <v>0</v>
      </c>
      <c r="I18" s="144">
        <f t="shared" si="4"/>
        <v>0</v>
      </c>
      <c r="J18" s="144">
        <f t="shared" si="4"/>
        <v>0</v>
      </c>
      <c r="K18" s="144">
        <f t="shared" si="4"/>
        <v>0</v>
      </c>
    </row>
    <row r="19" spans="1:11" ht="14.25" customHeight="1">
      <c r="A19" s="134"/>
      <c r="B19" s="192"/>
      <c r="C19" s="193">
        <f t="shared" si="0"/>
      </c>
      <c r="D19" s="194"/>
      <c r="E19" s="195"/>
      <c r="F19" s="144">
        <f aca="true" t="shared" si="5" ref="F19:K19">F238</f>
        <v>0</v>
      </c>
      <c r="G19" s="144">
        <f t="shared" si="5"/>
        <v>0</v>
      </c>
      <c r="H19" s="144">
        <f t="shared" si="5"/>
        <v>0</v>
      </c>
      <c r="I19" s="144">
        <f t="shared" si="5"/>
        <v>0</v>
      </c>
      <c r="J19" s="144">
        <f t="shared" si="5"/>
        <v>0</v>
      </c>
      <c r="K19" s="144">
        <f t="shared" si="5"/>
        <v>0</v>
      </c>
    </row>
    <row r="20" spans="1:11" ht="14.25" customHeight="1">
      <c r="A20" s="134"/>
      <c r="B20" s="192"/>
      <c r="C20" s="193">
        <f t="shared" si="0"/>
      </c>
      <c r="D20" s="194"/>
      <c r="E20" s="195"/>
      <c r="F20" s="144">
        <f aca="true" t="shared" si="6" ref="F20:K20">F271</f>
        <v>0</v>
      </c>
      <c r="G20" s="144">
        <f t="shared" si="6"/>
        <v>0</v>
      </c>
      <c r="H20" s="144">
        <f t="shared" si="6"/>
        <v>0</v>
      </c>
      <c r="I20" s="144">
        <f t="shared" si="6"/>
        <v>0</v>
      </c>
      <c r="J20" s="144">
        <f t="shared" si="6"/>
        <v>0</v>
      </c>
      <c r="K20" s="144">
        <f t="shared" si="6"/>
        <v>0</v>
      </c>
    </row>
    <row r="21" spans="1:11" ht="14.25" customHeight="1">
      <c r="A21" s="134"/>
      <c r="B21" s="192"/>
      <c r="C21" s="193">
        <f t="shared" si="0"/>
      </c>
      <c r="D21" s="194"/>
      <c r="E21" s="195"/>
      <c r="F21" s="144">
        <f aca="true" t="shared" si="7" ref="F21:K21">F304</f>
        <v>0</v>
      </c>
      <c r="G21" s="144">
        <f t="shared" si="7"/>
        <v>0</v>
      </c>
      <c r="H21" s="144">
        <f t="shared" si="7"/>
        <v>0</v>
      </c>
      <c r="I21" s="144">
        <f t="shared" si="7"/>
        <v>0</v>
      </c>
      <c r="J21" s="144">
        <f t="shared" si="7"/>
        <v>0</v>
      </c>
      <c r="K21" s="144">
        <f t="shared" si="7"/>
        <v>0</v>
      </c>
    </row>
    <row r="22" spans="1:11" ht="14.25" customHeight="1">
      <c r="A22" s="134"/>
      <c r="B22" s="145"/>
      <c r="C22" s="146" t="s">
        <v>19</v>
      </c>
      <c r="D22" s="146" t="s">
        <v>60</v>
      </c>
      <c r="E22" s="147"/>
      <c r="F22" s="144">
        <f aca="true" t="shared" si="8" ref="F22:K22">SUM(F14:F21)</f>
        <v>0</v>
      </c>
      <c r="G22" s="144">
        <f t="shared" si="8"/>
        <v>0</v>
      </c>
      <c r="H22" s="144">
        <f t="shared" si="8"/>
        <v>0</v>
      </c>
      <c r="I22" s="144">
        <f t="shared" si="8"/>
        <v>0</v>
      </c>
      <c r="J22" s="144">
        <f t="shared" si="8"/>
        <v>0</v>
      </c>
      <c r="K22" s="144">
        <f t="shared" si="8"/>
        <v>0</v>
      </c>
    </row>
    <row r="23" spans="1:11" ht="14.25" customHeight="1">
      <c r="A23" s="134"/>
      <c r="B23" s="188" t="s">
        <v>44</v>
      </c>
      <c r="C23" s="130" t="s">
        <v>1</v>
      </c>
      <c r="D23" s="148" t="s">
        <v>91</v>
      </c>
      <c r="E23" s="147"/>
      <c r="F23" s="144">
        <f aca="true" t="shared" si="9" ref="F23:K30">SUMIF($D$44:$D$500,$D23,F$44:F$500)</f>
        <v>0</v>
      </c>
      <c r="G23" s="144">
        <f t="shared" si="9"/>
        <v>0</v>
      </c>
      <c r="H23" s="144">
        <f t="shared" si="9"/>
        <v>0</v>
      </c>
      <c r="I23" s="144">
        <f t="shared" si="9"/>
        <v>0</v>
      </c>
      <c r="J23" s="144">
        <f t="shared" si="9"/>
        <v>0</v>
      </c>
      <c r="K23" s="144">
        <f t="shared" si="9"/>
        <v>0</v>
      </c>
    </row>
    <row r="24" spans="1:11" ht="14.25" customHeight="1">
      <c r="A24" s="134"/>
      <c r="B24" s="189"/>
      <c r="C24" s="130" t="s">
        <v>2</v>
      </c>
      <c r="D24" s="148" t="s">
        <v>27</v>
      </c>
      <c r="E24" s="147"/>
      <c r="F24" s="144">
        <f t="shared" si="9"/>
        <v>0</v>
      </c>
      <c r="G24" s="144">
        <f t="shared" si="9"/>
        <v>0</v>
      </c>
      <c r="H24" s="144">
        <f t="shared" si="9"/>
        <v>0</v>
      </c>
      <c r="I24" s="144">
        <f t="shared" si="9"/>
        <v>0</v>
      </c>
      <c r="J24" s="144">
        <f t="shared" si="9"/>
        <v>0</v>
      </c>
      <c r="K24" s="144">
        <f t="shared" si="9"/>
        <v>0</v>
      </c>
    </row>
    <row r="25" spans="1:11" ht="14.25" customHeight="1">
      <c r="A25" s="134"/>
      <c r="B25" s="189"/>
      <c r="C25" s="130" t="s">
        <v>3</v>
      </c>
      <c r="D25" s="148" t="s">
        <v>25</v>
      </c>
      <c r="E25" s="147"/>
      <c r="F25" s="144">
        <f t="shared" si="9"/>
        <v>0</v>
      </c>
      <c r="G25" s="144">
        <f t="shared" si="9"/>
        <v>0</v>
      </c>
      <c r="H25" s="144">
        <f t="shared" si="9"/>
        <v>0</v>
      </c>
      <c r="I25" s="144">
        <f t="shared" si="9"/>
        <v>0</v>
      </c>
      <c r="J25" s="144">
        <f t="shared" si="9"/>
        <v>0</v>
      </c>
      <c r="K25" s="144">
        <f t="shared" si="9"/>
        <v>0</v>
      </c>
    </row>
    <row r="26" spans="1:11" ht="14.25" customHeight="1">
      <c r="A26" s="134"/>
      <c r="B26" s="189"/>
      <c r="C26" s="130" t="s">
        <v>4</v>
      </c>
      <c r="D26" s="148" t="s">
        <v>28</v>
      </c>
      <c r="E26" s="147"/>
      <c r="F26" s="144">
        <f t="shared" si="9"/>
        <v>0</v>
      </c>
      <c r="G26" s="144">
        <f t="shared" si="9"/>
        <v>0</v>
      </c>
      <c r="H26" s="144">
        <f t="shared" si="9"/>
        <v>0</v>
      </c>
      <c r="I26" s="144">
        <f t="shared" si="9"/>
        <v>0</v>
      </c>
      <c r="J26" s="144">
        <f t="shared" si="9"/>
        <v>0</v>
      </c>
      <c r="K26" s="144">
        <f t="shared" si="9"/>
        <v>0</v>
      </c>
    </row>
    <row r="27" spans="1:11" ht="14.25" customHeight="1">
      <c r="A27" s="134"/>
      <c r="B27" s="189"/>
      <c r="C27" s="130" t="s">
        <v>5</v>
      </c>
      <c r="D27" s="148" t="s">
        <v>29</v>
      </c>
      <c r="E27" s="147"/>
      <c r="F27" s="144">
        <f t="shared" si="9"/>
        <v>0</v>
      </c>
      <c r="G27" s="144">
        <f t="shared" si="9"/>
        <v>0</v>
      </c>
      <c r="H27" s="144">
        <f t="shared" si="9"/>
        <v>0</v>
      </c>
      <c r="I27" s="144">
        <f t="shared" si="9"/>
        <v>0</v>
      </c>
      <c r="J27" s="144">
        <f t="shared" si="9"/>
        <v>0</v>
      </c>
      <c r="K27" s="144">
        <f t="shared" si="9"/>
        <v>0</v>
      </c>
    </row>
    <row r="28" spans="1:11" ht="14.25" customHeight="1">
      <c r="A28" s="134"/>
      <c r="B28" s="189"/>
      <c r="C28" s="130" t="s">
        <v>6</v>
      </c>
      <c r="D28" s="148" t="s">
        <v>30</v>
      </c>
      <c r="E28" s="147"/>
      <c r="F28" s="144">
        <f t="shared" si="9"/>
        <v>0</v>
      </c>
      <c r="G28" s="144">
        <f t="shared" si="9"/>
        <v>0</v>
      </c>
      <c r="H28" s="144">
        <f t="shared" si="9"/>
        <v>0</v>
      </c>
      <c r="I28" s="144">
        <f t="shared" si="9"/>
        <v>0</v>
      </c>
      <c r="J28" s="144">
        <f t="shared" si="9"/>
        <v>0</v>
      </c>
      <c r="K28" s="144">
        <f t="shared" si="9"/>
        <v>0</v>
      </c>
    </row>
    <row r="29" spans="1:11" ht="14.25" customHeight="1">
      <c r="A29" s="134"/>
      <c r="B29" s="189"/>
      <c r="C29" s="130" t="s">
        <v>7</v>
      </c>
      <c r="D29" s="148" t="s">
        <v>31</v>
      </c>
      <c r="E29" s="147"/>
      <c r="F29" s="144">
        <f t="shared" si="9"/>
        <v>0</v>
      </c>
      <c r="G29" s="144">
        <f t="shared" si="9"/>
        <v>0</v>
      </c>
      <c r="H29" s="144">
        <f t="shared" si="9"/>
        <v>0</v>
      </c>
      <c r="I29" s="144">
        <f t="shared" si="9"/>
        <v>0</v>
      </c>
      <c r="J29" s="144">
        <f t="shared" si="9"/>
        <v>0</v>
      </c>
      <c r="K29" s="144">
        <f t="shared" si="9"/>
        <v>0</v>
      </c>
    </row>
    <row r="30" spans="1:11" ht="14.25" customHeight="1">
      <c r="A30" s="134"/>
      <c r="B30" s="189"/>
      <c r="C30" s="130" t="s">
        <v>11</v>
      </c>
      <c r="D30" s="148" t="s">
        <v>32</v>
      </c>
      <c r="E30" s="147"/>
      <c r="F30" s="144">
        <f t="shared" si="9"/>
        <v>0</v>
      </c>
      <c r="G30" s="144">
        <f t="shared" si="9"/>
        <v>0</v>
      </c>
      <c r="H30" s="144">
        <f t="shared" si="9"/>
        <v>0</v>
      </c>
      <c r="I30" s="144">
        <f t="shared" si="9"/>
        <v>0</v>
      </c>
      <c r="J30" s="144">
        <f t="shared" si="9"/>
        <v>0</v>
      </c>
      <c r="K30" s="144">
        <f t="shared" si="9"/>
        <v>0</v>
      </c>
    </row>
    <row r="31" spans="1:11" ht="14.25" customHeight="1">
      <c r="A31" s="134"/>
      <c r="B31" s="189"/>
      <c r="C31" s="130" t="s">
        <v>15</v>
      </c>
      <c r="D31" s="148" t="s">
        <v>33</v>
      </c>
      <c r="E31" s="147"/>
      <c r="F31" s="144">
        <f>'償却資産'!M25/1000</f>
        <v>0</v>
      </c>
      <c r="G31" s="144">
        <f>'償却資産'!N25/1000</f>
        <v>0</v>
      </c>
      <c r="H31" s="144">
        <f>'償却資産'!O25/1000</f>
        <v>0</v>
      </c>
      <c r="I31" s="144">
        <f>'償却資産'!P25/1000</f>
        <v>0</v>
      </c>
      <c r="J31" s="144">
        <f>'償却資産'!Q25/1000</f>
        <v>0</v>
      </c>
      <c r="K31" s="144">
        <f>'償却資産'!R25/1000</f>
        <v>0</v>
      </c>
    </row>
    <row r="32" spans="1:11" ht="14.25" customHeight="1">
      <c r="A32" s="134"/>
      <c r="B32" s="189"/>
      <c r="C32" s="130" t="s">
        <v>8</v>
      </c>
      <c r="D32" s="148" t="s">
        <v>34</v>
      </c>
      <c r="E32" s="147"/>
      <c r="F32" s="144">
        <f aca="true" t="shared" si="10" ref="F32:K41">SUMIF($D$44:$D$500,$D32,F$44:F$500)</f>
        <v>0</v>
      </c>
      <c r="G32" s="144">
        <f t="shared" si="10"/>
        <v>0</v>
      </c>
      <c r="H32" s="144">
        <f t="shared" si="10"/>
        <v>0</v>
      </c>
      <c r="I32" s="144">
        <f t="shared" si="10"/>
        <v>0</v>
      </c>
      <c r="J32" s="144">
        <f t="shared" si="10"/>
        <v>0</v>
      </c>
      <c r="K32" s="144">
        <f t="shared" si="10"/>
        <v>0</v>
      </c>
    </row>
    <row r="33" spans="1:11" ht="14.25" customHeight="1">
      <c r="A33" s="134"/>
      <c r="B33" s="189"/>
      <c r="C33" s="130" t="s">
        <v>9</v>
      </c>
      <c r="D33" s="148" t="s">
        <v>35</v>
      </c>
      <c r="E33" s="147"/>
      <c r="F33" s="144">
        <f t="shared" si="10"/>
        <v>0</v>
      </c>
      <c r="G33" s="144">
        <f t="shared" si="10"/>
        <v>0</v>
      </c>
      <c r="H33" s="144">
        <f t="shared" si="10"/>
        <v>0</v>
      </c>
      <c r="I33" s="144">
        <f t="shared" si="10"/>
        <v>0</v>
      </c>
      <c r="J33" s="144">
        <f t="shared" si="10"/>
        <v>0</v>
      </c>
      <c r="K33" s="144">
        <f t="shared" si="10"/>
        <v>0</v>
      </c>
    </row>
    <row r="34" spans="1:11" ht="14.25" customHeight="1">
      <c r="A34" s="134"/>
      <c r="B34" s="189"/>
      <c r="C34" s="130" t="s">
        <v>13</v>
      </c>
      <c r="D34" s="148" t="s">
        <v>36</v>
      </c>
      <c r="E34" s="147"/>
      <c r="F34" s="144">
        <f t="shared" si="10"/>
        <v>0</v>
      </c>
      <c r="G34" s="144">
        <f t="shared" si="10"/>
        <v>0</v>
      </c>
      <c r="H34" s="144">
        <f t="shared" si="10"/>
        <v>0</v>
      </c>
      <c r="I34" s="144">
        <f t="shared" si="10"/>
        <v>0</v>
      </c>
      <c r="J34" s="144">
        <f t="shared" si="10"/>
        <v>0</v>
      </c>
      <c r="K34" s="144">
        <f t="shared" si="10"/>
        <v>0</v>
      </c>
    </row>
    <row r="35" spans="1:11" ht="14.25" customHeight="1">
      <c r="A35" s="134"/>
      <c r="B35" s="189"/>
      <c r="C35" s="130" t="s">
        <v>12</v>
      </c>
      <c r="D35" s="148" t="s">
        <v>37</v>
      </c>
      <c r="E35" s="147"/>
      <c r="F35" s="144">
        <f t="shared" si="10"/>
        <v>0</v>
      </c>
      <c r="G35" s="144">
        <f t="shared" si="10"/>
        <v>0</v>
      </c>
      <c r="H35" s="144">
        <f t="shared" si="10"/>
        <v>0</v>
      </c>
      <c r="I35" s="144">
        <f t="shared" si="10"/>
        <v>0</v>
      </c>
      <c r="J35" s="144">
        <f t="shared" si="10"/>
        <v>0</v>
      </c>
      <c r="K35" s="144">
        <f t="shared" si="10"/>
        <v>0</v>
      </c>
    </row>
    <row r="36" spans="1:11" ht="14.25" customHeight="1">
      <c r="A36" s="134"/>
      <c r="B36" s="189"/>
      <c r="C36" s="130" t="s">
        <v>18</v>
      </c>
      <c r="D36" s="148" t="s">
        <v>38</v>
      </c>
      <c r="E36" s="147"/>
      <c r="F36" s="144">
        <f t="shared" si="10"/>
        <v>0</v>
      </c>
      <c r="G36" s="144">
        <f t="shared" si="10"/>
        <v>0</v>
      </c>
      <c r="H36" s="144">
        <f t="shared" si="10"/>
        <v>0</v>
      </c>
      <c r="I36" s="144">
        <f t="shared" si="10"/>
        <v>0</v>
      </c>
      <c r="J36" s="144">
        <f t="shared" si="10"/>
        <v>0</v>
      </c>
      <c r="K36" s="144">
        <f t="shared" si="10"/>
        <v>0</v>
      </c>
    </row>
    <row r="37" spans="1:11" ht="14.25" customHeight="1">
      <c r="A37" s="134"/>
      <c r="B37" s="189"/>
      <c r="C37" s="130" t="s">
        <v>10</v>
      </c>
      <c r="D37" s="148" t="s">
        <v>39</v>
      </c>
      <c r="E37" s="147"/>
      <c r="F37" s="144">
        <f t="shared" si="10"/>
        <v>0</v>
      </c>
      <c r="G37" s="144">
        <f t="shared" si="10"/>
        <v>0</v>
      </c>
      <c r="H37" s="144">
        <f t="shared" si="10"/>
        <v>0</v>
      </c>
      <c r="I37" s="144">
        <f t="shared" si="10"/>
        <v>0</v>
      </c>
      <c r="J37" s="144">
        <f t="shared" si="10"/>
        <v>0</v>
      </c>
      <c r="K37" s="144">
        <f t="shared" si="10"/>
        <v>0</v>
      </c>
    </row>
    <row r="38" spans="1:11" ht="14.25" customHeight="1">
      <c r="A38" s="134"/>
      <c r="B38" s="189"/>
      <c r="C38" s="130" t="s">
        <v>16</v>
      </c>
      <c r="D38" s="148" t="s">
        <v>40</v>
      </c>
      <c r="E38" s="147"/>
      <c r="F38" s="144">
        <f t="shared" si="10"/>
        <v>0</v>
      </c>
      <c r="G38" s="144">
        <f t="shared" si="10"/>
        <v>0</v>
      </c>
      <c r="H38" s="144">
        <f t="shared" si="10"/>
        <v>0</v>
      </c>
      <c r="I38" s="144">
        <f t="shared" si="10"/>
        <v>0</v>
      </c>
      <c r="J38" s="144">
        <f t="shared" si="10"/>
        <v>0</v>
      </c>
      <c r="K38" s="144">
        <f t="shared" si="10"/>
        <v>0</v>
      </c>
    </row>
    <row r="39" spans="1:11" ht="14.25" customHeight="1">
      <c r="A39" s="134"/>
      <c r="B39" s="189"/>
      <c r="C39" s="130" t="s">
        <v>17</v>
      </c>
      <c r="D39" s="148" t="s">
        <v>41</v>
      </c>
      <c r="E39" s="147"/>
      <c r="F39" s="144">
        <f t="shared" si="10"/>
        <v>0</v>
      </c>
      <c r="G39" s="144">
        <f t="shared" si="10"/>
        <v>0</v>
      </c>
      <c r="H39" s="144">
        <f t="shared" si="10"/>
        <v>0</v>
      </c>
      <c r="I39" s="144">
        <f t="shared" si="10"/>
        <v>0</v>
      </c>
      <c r="J39" s="144">
        <f t="shared" si="10"/>
        <v>0</v>
      </c>
      <c r="K39" s="144">
        <f t="shared" si="10"/>
        <v>0</v>
      </c>
    </row>
    <row r="40" spans="1:11" ht="14.25" customHeight="1">
      <c r="A40" s="134"/>
      <c r="B40" s="189"/>
      <c r="C40" s="130" t="s">
        <v>14</v>
      </c>
      <c r="D40" s="148" t="s">
        <v>42</v>
      </c>
      <c r="E40" s="147"/>
      <c r="F40" s="144">
        <f t="shared" si="10"/>
        <v>0</v>
      </c>
      <c r="G40" s="144">
        <f t="shared" si="10"/>
        <v>0</v>
      </c>
      <c r="H40" s="144">
        <f t="shared" si="10"/>
        <v>0</v>
      </c>
      <c r="I40" s="144">
        <f t="shared" si="10"/>
        <v>0</v>
      </c>
      <c r="J40" s="144">
        <f t="shared" si="10"/>
        <v>0</v>
      </c>
      <c r="K40" s="144">
        <f t="shared" si="10"/>
        <v>0</v>
      </c>
    </row>
    <row r="41" spans="1:11" ht="14.25" customHeight="1">
      <c r="A41" s="134"/>
      <c r="B41" s="189"/>
      <c r="C41" s="130" t="s">
        <v>94</v>
      </c>
      <c r="D41" s="148" t="s">
        <v>43</v>
      </c>
      <c r="E41" s="147"/>
      <c r="F41" s="144">
        <f t="shared" si="10"/>
        <v>0</v>
      </c>
      <c r="G41" s="144">
        <f t="shared" si="10"/>
        <v>0</v>
      </c>
      <c r="H41" s="144">
        <f t="shared" si="10"/>
        <v>0</v>
      </c>
      <c r="I41" s="144">
        <f t="shared" si="10"/>
        <v>0</v>
      </c>
      <c r="J41" s="144">
        <f t="shared" si="10"/>
        <v>0</v>
      </c>
      <c r="K41" s="144">
        <f t="shared" si="10"/>
        <v>0</v>
      </c>
    </row>
    <row r="42" spans="1:11" ht="14.25" customHeight="1">
      <c r="A42" s="134"/>
      <c r="B42" s="190"/>
      <c r="C42" s="149" t="s">
        <v>20</v>
      </c>
      <c r="D42" s="149" t="s">
        <v>61</v>
      </c>
      <c r="E42" s="147"/>
      <c r="F42" s="144">
        <f aca="true" t="shared" si="11" ref="F42:K42">SUM(F23:F41)</f>
        <v>0</v>
      </c>
      <c r="G42" s="144">
        <f t="shared" si="11"/>
        <v>0</v>
      </c>
      <c r="H42" s="144">
        <f t="shared" si="11"/>
        <v>0</v>
      </c>
      <c r="I42" s="144">
        <f t="shared" si="11"/>
        <v>0</v>
      </c>
      <c r="J42" s="144">
        <f t="shared" si="11"/>
        <v>0</v>
      </c>
      <c r="K42" s="144">
        <f t="shared" si="11"/>
        <v>0</v>
      </c>
    </row>
    <row r="43" spans="1:11" ht="14.25" customHeight="1">
      <c r="A43" s="134"/>
      <c r="B43" s="150" t="s">
        <v>21</v>
      </c>
      <c r="C43" s="149"/>
      <c r="D43" s="149" t="s">
        <v>62</v>
      </c>
      <c r="E43" s="147"/>
      <c r="F43" s="144">
        <f aca="true" t="shared" si="12" ref="F43:K43">F22-F42</f>
        <v>0</v>
      </c>
      <c r="G43" s="144">
        <f t="shared" si="12"/>
        <v>0</v>
      </c>
      <c r="H43" s="144">
        <f t="shared" si="12"/>
        <v>0</v>
      </c>
      <c r="I43" s="144">
        <f t="shared" si="12"/>
        <v>0</v>
      </c>
      <c r="J43" s="144">
        <f t="shared" si="12"/>
        <v>0</v>
      </c>
      <c r="K43" s="144">
        <f t="shared" si="12"/>
        <v>0</v>
      </c>
    </row>
    <row r="44" spans="1:11" ht="18" customHeight="1">
      <c r="A44" s="134" t="s">
        <v>57</v>
      </c>
      <c r="B44" s="134"/>
      <c r="C44" s="134"/>
      <c r="D44" s="134"/>
      <c r="E44" s="134"/>
      <c r="F44" s="138"/>
      <c r="G44" s="138"/>
      <c r="H44" s="138"/>
      <c r="I44" s="138"/>
      <c r="J44" s="143"/>
      <c r="K44" s="143" t="s">
        <v>58</v>
      </c>
    </row>
    <row r="45" spans="1:11" ht="14.25" customHeight="1">
      <c r="A45" s="134"/>
      <c r="B45" s="191" t="s">
        <v>139</v>
      </c>
      <c r="C45" s="150" t="s">
        <v>24</v>
      </c>
      <c r="D45" s="149"/>
      <c r="E45" s="151"/>
      <c r="F45" s="152"/>
      <c r="G45" s="144">
        <f>F62</f>
        <v>0</v>
      </c>
      <c r="H45" s="144">
        <f>G62</f>
        <v>0</v>
      </c>
      <c r="I45" s="144">
        <f>H62</f>
        <v>0</v>
      </c>
      <c r="J45" s="144">
        <f>I62</f>
        <v>0</v>
      </c>
      <c r="K45" s="144">
        <f>J62</f>
        <v>0</v>
      </c>
    </row>
    <row r="46" spans="1:11" ht="14.25" customHeight="1">
      <c r="A46" s="134"/>
      <c r="B46" s="192"/>
      <c r="C46" s="150" t="s">
        <v>175</v>
      </c>
      <c r="D46" s="149" t="s">
        <v>60</v>
      </c>
      <c r="E46" s="151"/>
      <c r="F46" s="152">
        <f aca="true" t="shared" si="13" ref="F46:K46">F22</f>
        <v>0</v>
      </c>
      <c r="G46" s="152">
        <f t="shared" si="13"/>
        <v>0</v>
      </c>
      <c r="H46" s="152">
        <f t="shared" si="13"/>
        <v>0</v>
      </c>
      <c r="I46" s="152">
        <f t="shared" si="13"/>
        <v>0</v>
      </c>
      <c r="J46" s="152">
        <f t="shared" si="13"/>
        <v>0</v>
      </c>
      <c r="K46" s="152">
        <f t="shared" si="13"/>
        <v>0</v>
      </c>
    </row>
    <row r="47" spans="1:11" ht="14.25" customHeight="1">
      <c r="A47" s="134"/>
      <c r="B47" s="192"/>
      <c r="C47" s="153" t="s">
        <v>45</v>
      </c>
      <c r="D47" s="131"/>
      <c r="E47" s="132"/>
      <c r="F47" s="152"/>
      <c r="G47" s="152"/>
      <c r="H47" s="152"/>
      <c r="I47" s="152"/>
      <c r="J47" s="152"/>
      <c r="K47" s="152"/>
    </row>
    <row r="48" spans="1:11" ht="14.25" customHeight="1">
      <c r="A48" s="134"/>
      <c r="B48" s="192"/>
      <c r="C48" s="153" t="s">
        <v>46</v>
      </c>
      <c r="D48" s="131"/>
      <c r="E48" s="132"/>
      <c r="F48" s="152"/>
      <c r="G48" s="152"/>
      <c r="H48" s="152"/>
      <c r="I48" s="152"/>
      <c r="J48" s="152"/>
      <c r="K48" s="152"/>
    </row>
    <row r="49" spans="1:11" ht="14.25" customHeight="1">
      <c r="A49" s="134"/>
      <c r="B49" s="192"/>
      <c r="C49" s="153" t="s">
        <v>47</v>
      </c>
      <c r="D49" s="131"/>
      <c r="E49" s="132"/>
      <c r="F49" s="152"/>
      <c r="G49" s="152"/>
      <c r="H49" s="152"/>
      <c r="I49" s="152"/>
      <c r="J49" s="152"/>
      <c r="K49" s="152"/>
    </row>
    <row r="50" spans="1:11" ht="14.25" customHeight="1">
      <c r="A50" s="134"/>
      <c r="B50" s="192"/>
      <c r="C50" s="153" t="s">
        <v>54</v>
      </c>
      <c r="D50" s="131"/>
      <c r="E50" s="132"/>
      <c r="F50" s="152"/>
      <c r="G50" s="152"/>
      <c r="H50" s="152"/>
      <c r="I50" s="152"/>
      <c r="J50" s="152"/>
      <c r="K50" s="152"/>
    </row>
    <row r="51" spans="1:11" ht="14.25" customHeight="1">
      <c r="A51" s="134"/>
      <c r="B51" s="192"/>
      <c r="C51" s="153" t="s">
        <v>124</v>
      </c>
      <c r="D51" s="131"/>
      <c r="E51" s="132"/>
      <c r="F51" s="152"/>
      <c r="G51" s="152"/>
      <c r="H51" s="152"/>
      <c r="I51" s="152"/>
      <c r="J51" s="152"/>
      <c r="K51" s="152"/>
    </row>
    <row r="52" spans="1:11" ht="14.25" customHeight="1">
      <c r="A52" s="134"/>
      <c r="B52" s="190"/>
      <c r="C52" s="154" t="s">
        <v>26</v>
      </c>
      <c r="D52" s="154"/>
      <c r="E52" s="155"/>
      <c r="F52" s="144">
        <f aca="true" t="shared" si="14" ref="F52:K52">SUM(F45:F51)</f>
        <v>0</v>
      </c>
      <c r="G52" s="144">
        <f t="shared" si="14"/>
        <v>0</v>
      </c>
      <c r="H52" s="144">
        <f t="shared" si="14"/>
        <v>0</v>
      </c>
      <c r="I52" s="144">
        <f t="shared" si="14"/>
        <v>0</v>
      </c>
      <c r="J52" s="144">
        <f t="shared" si="14"/>
        <v>0</v>
      </c>
      <c r="K52" s="144">
        <f t="shared" si="14"/>
        <v>0</v>
      </c>
    </row>
    <row r="53" spans="1:11" ht="14.25" customHeight="1">
      <c r="A53" s="134"/>
      <c r="B53" s="188" t="s">
        <v>140</v>
      </c>
      <c r="C53" s="150" t="s">
        <v>59</v>
      </c>
      <c r="D53" s="149" t="s">
        <v>63</v>
      </c>
      <c r="E53" s="151"/>
      <c r="F53" s="144">
        <f aca="true" t="shared" si="15" ref="F53:K53">F42-F31</f>
        <v>0</v>
      </c>
      <c r="G53" s="144">
        <f t="shared" si="15"/>
        <v>0</v>
      </c>
      <c r="H53" s="144">
        <f t="shared" si="15"/>
        <v>0</v>
      </c>
      <c r="I53" s="144">
        <f t="shared" si="15"/>
        <v>0</v>
      </c>
      <c r="J53" s="144">
        <f t="shared" si="15"/>
        <v>0</v>
      </c>
      <c r="K53" s="144">
        <f t="shared" si="15"/>
        <v>0</v>
      </c>
    </row>
    <row r="54" spans="1:11" ht="14.25" customHeight="1">
      <c r="A54" s="134"/>
      <c r="B54" s="189"/>
      <c r="C54" s="153" t="s">
        <v>50</v>
      </c>
      <c r="D54" s="131"/>
      <c r="E54" s="132"/>
      <c r="F54" s="152"/>
      <c r="G54" s="152"/>
      <c r="H54" s="152"/>
      <c r="I54" s="152"/>
      <c r="J54" s="152"/>
      <c r="K54" s="152"/>
    </row>
    <row r="55" spans="1:11" ht="14.25" customHeight="1">
      <c r="A55" s="134"/>
      <c r="B55" s="189"/>
      <c r="C55" s="153" t="s">
        <v>48</v>
      </c>
      <c r="D55" s="131"/>
      <c r="E55" s="132"/>
      <c r="F55" s="152"/>
      <c r="G55" s="152"/>
      <c r="H55" s="152"/>
      <c r="I55" s="152"/>
      <c r="J55" s="152"/>
      <c r="K55" s="152"/>
    </row>
    <row r="56" spans="1:11" ht="14.25" customHeight="1">
      <c r="A56" s="134"/>
      <c r="B56" s="189"/>
      <c r="C56" s="150" t="s">
        <v>49</v>
      </c>
      <c r="D56" s="149"/>
      <c r="E56" s="151"/>
      <c r="F56" s="144">
        <f>'償還計画'!J44/1000</f>
        <v>0</v>
      </c>
      <c r="G56" s="144">
        <f>'償還計画'!K44/1000</f>
        <v>0</v>
      </c>
      <c r="H56" s="144">
        <f>'償還計画'!L44/1000</f>
        <v>0</v>
      </c>
      <c r="I56" s="144">
        <f>'償還計画'!M44/1000</f>
        <v>0</v>
      </c>
      <c r="J56" s="144">
        <f>'償還計画'!N44/1000</f>
        <v>0</v>
      </c>
      <c r="K56" s="144">
        <f>'償還計画'!O44/1000</f>
        <v>0</v>
      </c>
    </row>
    <row r="57" spans="1:11" ht="14.25" customHeight="1">
      <c r="A57" s="134"/>
      <c r="B57" s="189"/>
      <c r="C57" s="153" t="s">
        <v>95</v>
      </c>
      <c r="D57" s="131"/>
      <c r="E57" s="132"/>
      <c r="F57" s="152"/>
      <c r="G57" s="152"/>
      <c r="H57" s="152"/>
      <c r="I57" s="152"/>
      <c r="J57" s="152"/>
      <c r="K57" s="152"/>
    </row>
    <row r="58" spans="1:11" ht="14.25" customHeight="1">
      <c r="A58" s="134"/>
      <c r="B58" s="189"/>
      <c r="C58" s="153" t="s">
        <v>135</v>
      </c>
      <c r="D58" s="131"/>
      <c r="E58" s="132"/>
      <c r="F58" s="152"/>
      <c r="G58" s="152"/>
      <c r="H58" s="152"/>
      <c r="I58" s="152"/>
      <c r="J58" s="152"/>
      <c r="K58" s="152"/>
    </row>
    <row r="59" spans="1:11" ht="14.25" customHeight="1">
      <c r="A59" s="134"/>
      <c r="B59" s="189"/>
      <c r="C59" s="153" t="s">
        <v>51</v>
      </c>
      <c r="D59" s="131"/>
      <c r="E59" s="132"/>
      <c r="F59" s="152"/>
      <c r="G59" s="152"/>
      <c r="H59" s="152"/>
      <c r="I59" s="152"/>
      <c r="J59" s="152"/>
      <c r="K59" s="152"/>
    </row>
    <row r="60" spans="1:11" ht="14.25" customHeight="1">
      <c r="A60" s="134"/>
      <c r="B60" s="189"/>
      <c r="C60" s="153" t="s">
        <v>53</v>
      </c>
      <c r="D60" s="131"/>
      <c r="E60" s="132"/>
      <c r="F60" s="152"/>
      <c r="G60" s="152"/>
      <c r="H60" s="152"/>
      <c r="I60" s="152"/>
      <c r="J60" s="152"/>
      <c r="K60" s="152"/>
    </row>
    <row r="61" spans="1:11" ht="14.25" customHeight="1">
      <c r="A61" s="134"/>
      <c r="B61" s="190"/>
      <c r="C61" s="149" t="s">
        <v>26</v>
      </c>
      <c r="D61" s="149"/>
      <c r="E61" s="151"/>
      <c r="F61" s="144">
        <f aca="true" t="shared" si="16" ref="F61:K61">SUM(F53:F60)</f>
        <v>0</v>
      </c>
      <c r="G61" s="144">
        <f t="shared" si="16"/>
        <v>0</v>
      </c>
      <c r="H61" s="144">
        <f t="shared" si="16"/>
        <v>0</v>
      </c>
      <c r="I61" s="144">
        <f t="shared" si="16"/>
        <v>0</v>
      </c>
      <c r="J61" s="144">
        <f t="shared" si="16"/>
        <v>0</v>
      </c>
      <c r="K61" s="144">
        <f t="shared" si="16"/>
        <v>0</v>
      </c>
    </row>
    <row r="62" spans="1:11" ht="14.25" customHeight="1">
      <c r="A62" s="134"/>
      <c r="B62" s="150" t="s">
        <v>52</v>
      </c>
      <c r="C62" s="149"/>
      <c r="D62" s="149"/>
      <c r="E62" s="151"/>
      <c r="F62" s="144">
        <f aca="true" t="shared" si="17" ref="F62:K62">F52-F61</f>
        <v>0</v>
      </c>
      <c r="G62" s="144">
        <f t="shared" si="17"/>
        <v>0</v>
      </c>
      <c r="H62" s="144">
        <f t="shared" si="17"/>
        <v>0</v>
      </c>
      <c r="I62" s="144">
        <f t="shared" si="17"/>
        <v>0</v>
      </c>
      <c r="J62" s="144">
        <f t="shared" si="17"/>
        <v>0</v>
      </c>
      <c r="K62" s="144">
        <f t="shared" si="17"/>
        <v>0</v>
      </c>
    </row>
    <row r="63" spans="1:11" ht="13.5">
      <c r="A63" s="134"/>
      <c r="B63" s="134"/>
      <c r="C63" s="134"/>
      <c r="D63" s="134"/>
      <c r="E63" s="134"/>
      <c r="F63" s="138"/>
      <c r="G63" s="138"/>
      <c r="H63" s="138"/>
      <c r="I63" s="138"/>
      <c r="J63" s="138"/>
      <c r="K63" s="138"/>
    </row>
    <row r="64" spans="1:11" ht="14.25">
      <c r="A64" s="133" t="s">
        <v>68</v>
      </c>
      <c r="B64" s="134"/>
      <c r="C64" s="134"/>
      <c r="D64" s="134"/>
      <c r="E64" s="134"/>
      <c r="F64" s="135"/>
      <c r="G64" s="156"/>
      <c r="H64" s="156"/>
      <c r="I64" s="138"/>
      <c r="J64" s="138"/>
      <c r="K64" s="138"/>
    </row>
    <row r="65" spans="1:11" ht="18" customHeight="1">
      <c r="A65" s="134" t="s">
        <v>56</v>
      </c>
      <c r="B65" s="134"/>
      <c r="C65" s="134"/>
      <c r="D65" s="134"/>
      <c r="E65" s="134"/>
      <c r="F65" s="138"/>
      <c r="G65" s="138"/>
      <c r="H65" s="138"/>
      <c r="I65" s="138"/>
      <c r="J65" s="143"/>
      <c r="K65" s="143" t="s">
        <v>58</v>
      </c>
    </row>
    <row r="66" spans="1:11" ht="13.5" customHeight="1">
      <c r="A66" s="134"/>
      <c r="B66" s="157">
        <f>IF(B4="","",B4)</f>
        <v>1</v>
      </c>
      <c r="C66" s="184">
        <f>IF(C4="","",C4)</f>
      </c>
      <c r="D66" s="185"/>
      <c r="E66" s="140" t="s">
        <v>0</v>
      </c>
      <c r="F66" s="129">
        <f>$G$1</f>
        <v>42735</v>
      </c>
      <c r="G66" s="129">
        <f>DATEVALUE((YEAR(F66)+1)&amp;"/"&amp;MONTH(F66)&amp;"/"&amp;DAY(F66))</f>
        <v>43100</v>
      </c>
      <c r="H66" s="129">
        <f>DATEVALUE((YEAR(G66)+1)&amp;"/"&amp;MONTH(G66)&amp;"/"&amp;DAY(G66))</f>
        <v>43465</v>
      </c>
      <c r="I66" s="129">
        <f>DATEVALUE((YEAR(H66)+1)&amp;"/"&amp;MONTH(H66)&amp;"/"&amp;DAY(H66))</f>
        <v>43830</v>
      </c>
      <c r="J66" s="129">
        <f>DATEVALUE((YEAR(I66)+1)&amp;"/"&amp;MONTH(I66)&amp;"/"&amp;DAY(I66))</f>
        <v>44196</v>
      </c>
      <c r="K66" s="129">
        <f>DATEVALUE((YEAR(J66)+1)&amp;"/"&amp;MONTH(J66)&amp;"/"&amp;DAY(J66))</f>
        <v>44561</v>
      </c>
    </row>
    <row r="67" spans="1:11" ht="13.5" customHeight="1">
      <c r="A67" s="134"/>
      <c r="B67" s="196" t="s">
        <v>69</v>
      </c>
      <c r="C67" s="197"/>
      <c r="D67" s="158"/>
      <c r="E67" s="140" t="str">
        <f>E69&amp;"/"&amp;E4</f>
        <v>kg/a</v>
      </c>
      <c r="F67" s="152"/>
      <c r="G67" s="152"/>
      <c r="H67" s="152"/>
      <c r="I67" s="152"/>
      <c r="J67" s="152"/>
      <c r="K67" s="152"/>
    </row>
    <row r="68" spans="1:11" ht="13.5" customHeight="1">
      <c r="A68" s="134"/>
      <c r="B68" s="196" t="s">
        <v>70</v>
      </c>
      <c r="C68" s="197"/>
      <c r="D68" s="158"/>
      <c r="E68" s="159" t="str">
        <f>"円/"&amp;E69</f>
        <v>円/kg</v>
      </c>
      <c r="F68" s="152"/>
      <c r="G68" s="152"/>
      <c r="H68" s="152"/>
      <c r="I68" s="152"/>
      <c r="J68" s="152"/>
      <c r="K68" s="152"/>
    </row>
    <row r="69" spans="1:11" ht="13.5" customHeight="1">
      <c r="A69" s="134"/>
      <c r="B69" s="196" t="s">
        <v>72</v>
      </c>
      <c r="C69" s="197"/>
      <c r="D69" s="158"/>
      <c r="E69" s="5" t="s">
        <v>67</v>
      </c>
      <c r="F69" s="144">
        <f aca="true" t="shared" si="18" ref="F69:K69">F4*F67</f>
        <v>0</v>
      </c>
      <c r="G69" s="144">
        <f t="shared" si="18"/>
        <v>0</v>
      </c>
      <c r="H69" s="144">
        <f t="shared" si="18"/>
        <v>0</v>
      </c>
      <c r="I69" s="144">
        <f t="shared" si="18"/>
        <v>0</v>
      </c>
      <c r="J69" s="144">
        <f t="shared" si="18"/>
        <v>0</v>
      </c>
      <c r="K69" s="144">
        <f t="shared" si="18"/>
        <v>0</v>
      </c>
    </row>
    <row r="70" spans="1:11" ht="14.25" customHeight="1">
      <c r="A70" s="134"/>
      <c r="B70" s="188" t="s">
        <v>23</v>
      </c>
      <c r="C70" s="157" t="s">
        <v>71</v>
      </c>
      <c r="D70" s="160"/>
      <c r="E70" s="151"/>
      <c r="F70" s="144">
        <f aca="true" t="shared" si="19" ref="F70:K70">F69*F68/1000</f>
        <v>0</v>
      </c>
      <c r="G70" s="144">
        <f t="shared" si="19"/>
        <v>0</v>
      </c>
      <c r="H70" s="144">
        <f t="shared" si="19"/>
        <v>0</v>
      </c>
      <c r="I70" s="144">
        <f t="shared" si="19"/>
        <v>0</v>
      </c>
      <c r="J70" s="144">
        <f t="shared" si="19"/>
        <v>0</v>
      </c>
      <c r="K70" s="144">
        <f t="shared" si="19"/>
        <v>0</v>
      </c>
    </row>
    <row r="71" spans="1:11" ht="14.25" customHeight="1">
      <c r="A71" s="134"/>
      <c r="B71" s="189"/>
      <c r="C71" s="161"/>
      <c r="D71" s="162"/>
      <c r="E71" s="132"/>
      <c r="F71" s="152"/>
      <c r="G71" s="152"/>
      <c r="H71" s="152"/>
      <c r="I71" s="152"/>
      <c r="J71" s="152"/>
      <c r="K71" s="152"/>
    </row>
    <row r="72" spans="1:11" ht="13.5">
      <c r="A72" s="134"/>
      <c r="B72" s="189"/>
      <c r="C72" s="153"/>
      <c r="D72" s="131"/>
      <c r="E72" s="132"/>
      <c r="F72" s="152"/>
      <c r="G72" s="152"/>
      <c r="H72" s="152"/>
      <c r="I72" s="152"/>
      <c r="J72" s="152"/>
      <c r="K72" s="152"/>
    </row>
    <row r="73" spans="1:11" ht="13.5">
      <c r="A73" s="134"/>
      <c r="B73" s="190"/>
      <c r="C73" s="163" t="s">
        <v>19</v>
      </c>
      <c r="D73" s="163"/>
      <c r="E73" s="147"/>
      <c r="F73" s="144">
        <f aca="true" t="shared" si="20" ref="F73:K73">SUM(F70:F72)</f>
        <v>0</v>
      </c>
      <c r="G73" s="144">
        <f t="shared" si="20"/>
        <v>0</v>
      </c>
      <c r="H73" s="144">
        <f t="shared" si="20"/>
        <v>0</v>
      </c>
      <c r="I73" s="144">
        <f t="shared" si="20"/>
        <v>0</v>
      </c>
      <c r="J73" s="144">
        <f t="shared" si="20"/>
        <v>0</v>
      </c>
      <c r="K73" s="144">
        <f t="shared" si="20"/>
        <v>0</v>
      </c>
    </row>
    <row r="74" spans="1:11" ht="13.5">
      <c r="A74" s="134"/>
      <c r="B74" s="164"/>
      <c r="C74" s="146"/>
      <c r="D74" s="146"/>
      <c r="E74" s="165" t="s">
        <v>66</v>
      </c>
      <c r="F74" s="166"/>
      <c r="G74" s="166"/>
      <c r="H74" s="166"/>
      <c r="I74" s="166"/>
      <c r="J74" s="166"/>
      <c r="K74" s="166"/>
    </row>
    <row r="75" spans="1:11" ht="13.5" customHeight="1">
      <c r="A75" s="134"/>
      <c r="B75" s="188" t="s">
        <v>44</v>
      </c>
      <c r="C75" s="130" t="str">
        <f>IF(C23="","",C23)</f>
        <v>種苗費</v>
      </c>
      <c r="D75" s="148" t="s">
        <v>91</v>
      </c>
      <c r="E75" s="167">
        <v>0</v>
      </c>
      <c r="F75" s="152"/>
      <c r="G75" s="152"/>
      <c r="H75" s="152"/>
      <c r="I75" s="152"/>
      <c r="J75" s="152"/>
      <c r="K75" s="152"/>
    </row>
    <row r="76" spans="1:11" ht="13.5">
      <c r="A76" s="134"/>
      <c r="B76" s="189"/>
      <c r="C76" s="130" t="str">
        <f aca="true" t="shared" si="21" ref="C76:C93">IF(C24="","",C24)</f>
        <v>素畜費</v>
      </c>
      <c r="D76" s="148" t="s">
        <v>27</v>
      </c>
      <c r="E76" s="167">
        <v>0</v>
      </c>
      <c r="F76" s="152"/>
      <c r="G76" s="152"/>
      <c r="H76" s="152"/>
      <c r="I76" s="152"/>
      <c r="J76" s="152"/>
      <c r="K76" s="152"/>
    </row>
    <row r="77" spans="1:11" ht="13.5">
      <c r="A77" s="134"/>
      <c r="B77" s="189"/>
      <c r="C77" s="130" t="str">
        <f t="shared" si="21"/>
        <v>肥料費</v>
      </c>
      <c r="D77" s="148" t="s">
        <v>25</v>
      </c>
      <c r="E77" s="167">
        <v>0</v>
      </c>
      <c r="F77" s="152"/>
      <c r="G77" s="152"/>
      <c r="H77" s="152"/>
      <c r="I77" s="152"/>
      <c r="J77" s="152"/>
      <c r="K77" s="152"/>
    </row>
    <row r="78" spans="1:11" ht="13.5">
      <c r="A78" s="134"/>
      <c r="B78" s="189"/>
      <c r="C78" s="130" t="str">
        <f t="shared" si="21"/>
        <v>飼料費</v>
      </c>
      <c r="D78" s="148" t="s">
        <v>28</v>
      </c>
      <c r="E78" s="167">
        <v>0</v>
      </c>
      <c r="F78" s="152"/>
      <c r="G78" s="152"/>
      <c r="H78" s="152"/>
      <c r="I78" s="152"/>
      <c r="J78" s="152"/>
      <c r="K78" s="152"/>
    </row>
    <row r="79" spans="1:11" ht="13.5">
      <c r="A79" s="134"/>
      <c r="B79" s="189"/>
      <c r="C79" s="130" t="str">
        <f t="shared" si="21"/>
        <v>農薬衛生費</v>
      </c>
      <c r="D79" s="148" t="s">
        <v>29</v>
      </c>
      <c r="E79" s="167">
        <v>0</v>
      </c>
      <c r="F79" s="152"/>
      <c r="G79" s="152"/>
      <c r="H79" s="152"/>
      <c r="I79" s="152"/>
      <c r="J79" s="152"/>
      <c r="K79" s="152"/>
    </row>
    <row r="80" spans="1:11" ht="13.5">
      <c r="A80" s="134"/>
      <c r="B80" s="189"/>
      <c r="C80" s="130" t="str">
        <f t="shared" si="21"/>
        <v>諸材料費</v>
      </c>
      <c r="D80" s="148" t="s">
        <v>30</v>
      </c>
      <c r="E80" s="167">
        <v>0</v>
      </c>
      <c r="F80" s="152"/>
      <c r="G80" s="152"/>
      <c r="H80" s="152"/>
      <c r="I80" s="152"/>
      <c r="J80" s="152"/>
      <c r="K80" s="152"/>
    </row>
    <row r="81" spans="1:11" ht="13.5">
      <c r="A81" s="134"/>
      <c r="B81" s="189"/>
      <c r="C81" s="130" t="str">
        <f t="shared" si="21"/>
        <v>動力光熱費</v>
      </c>
      <c r="D81" s="148" t="s">
        <v>31</v>
      </c>
      <c r="E81" s="167">
        <v>0</v>
      </c>
      <c r="F81" s="152"/>
      <c r="G81" s="152"/>
      <c r="H81" s="152"/>
      <c r="I81" s="152"/>
      <c r="J81" s="152"/>
      <c r="K81" s="152"/>
    </row>
    <row r="82" spans="1:11" ht="13.5">
      <c r="A82" s="134"/>
      <c r="B82" s="189"/>
      <c r="C82" s="130" t="str">
        <f t="shared" si="21"/>
        <v>作業用衣料費</v>
      </c>
      <c r="D82" s="148" t="s">
        <v>32</v>
      </c>
      <c r="E82" s="167">
        <v>100</v>
      </c>
      <c r="F82" s="152"/>
      <c r="G82" s="152"/>
      <c r="H82" s="152"/>
      <c r="I82" s="152"/>
      <c r="J82" s="152"/>
      <c r="K82" s="152"/>
    </row>
    <row r="83" spans="1:11" ht="13.5">
      <c r="A83" s="134"/>
      <c r="B83" s="189"/>
      <c r="C83" s="130" t="str">
        <f t="shared" si="21"/>
        <v>減価償却費</v>
      </c>
      <c r="D83" s="148" t="s">
        <v>33</v>
      </c>
      <c r="E83" s="167">
        <v>100</v>
      </c>
      <c r="F83" s="152"/>
      <c r="G83" s="152"/>
      <c r="H83" s="152"/>
      <c r="I83" s="152"/>
      <c r="J83" s="152"/>
      <c r="K83" s="152"/>
    </row>
    <row r="84" spans="1:11" ht="13.5">
      <c r="A84" s="134"/>
      <c r="B84" s="189"/>
      <c r="C84" s="130" t="str">
        <f t="shared" si="21"/>
        <v>農具費</v>
      </c>
      <c r="D84" s="148" t="s">
        <v>34</v>
      </c>
      <c r="E84" s="167">
        <v>100</v>
      </c>
      <c r="F84" s="152"/>
      <c r="G84" s="152"/>
      <c r="H84" s="152"/>
      <c r="I84" s="152"/>
      <c r="J84" s="152"/>
      <c r="K84" s="152"/>
    </row>
    <row r="85" spans="1:11" ht="13.5">
      <c r="A85" s="134"/>
      <c r="B85" s="189"/>
      <c r="C85" s="130" t="str">
        <f t="shared" si="21"/>
        <v>修繕費</v>
      </c>
      <c r="D85" s="148" t="s">
        <v>35</v>
      </c>
      <c r="E85" s="167">
        <v>50</v>
      </c>
      <c r="F85" s="152"/>
      <c r="G85" s="152"/>
      <c r="H85" s="152"/>
      <c r="I85" s="152"/>
      <c r="J85" s="152"/>
      <c r="K85" s="152"/>
    </row>
    <row r="86" spans="1:11" ht="13.5">
      <c r="A86" s="134"/>
      <c r="B86" s="189"/>
      <c r="C86" s="130" t="str">
        <f t="shared" si="21"/>
        <v>荷造運賃手数料</v>
      </c>
      <c r="D86" s="148" t="s">
        <v>36</v>
      </c>
      <c r="E86" s="167">
        <v>0</v>
      </c>
      <c r="F86" s="152"/>
      <c r="G86" s="152"/>
      <c r="H86" s="152"/>
      <c r="I86" s="152"/>
      <c r="J86" s="152"/>
      <c r="K86" s="152"/>
    </row>
    <row r="87" spans="1:11" ht="13.5">
      <c r="A87" s="134"/>
      <c r="B87" s="189"/>
      <c r="C87" s="130" t="str">
        <f t="shared" si="21"/>
        <v>雇人費</v>
      </c>
      <c r="D87" s="148" t="s">
        <v>37</v>
      </c>
      <c r="E87" s="167">
        <v>0</v>
      </c>
      <c r="F87" s="152"/>
      <c r="G87" s="152"/>
      <c r="H87" s="152"/>
      <c r="I87" s="152"/>
      <c r="J87" s="152"/>
      <c r="K87" s="152"/>
    </row>
    <row r="88" spans="1:11" ht="13.5">
      <c r="A88" s="134"/>
      <c r="B88" s="189"/>
      <c r="C88" s="130" t="str">
        <f t="shared" si="21"/>
        <v>利子割引料</v>
      </c>
      <c r="D88" s="148" t="s">
        <v>38</v>
      </c>
      <c r="E88" s="167">
        <v>100</v>
      </c>
      <c r="F88" s="152"/>
      <c r="G88" s="152"/>
      <c r="H88" s="152"/>
      <c r="I88" s="152"/>
      <c r="J88" s="152"/>
      <c r="K88" s="152"/>
    </row>
    <row r="89" spans="1:11" ht="13.5">
      <c r="A89" s="134"/>
      <c r="B89" s="189"/>
      <c r="C89" s="130" t="str">
        <f t="shared" si="21"/>
        <v>地代・賃借料</v>
      </c>
      <c r="D89" s="148" t="s">
        <v>39</v>
      </c>
      <c r="E89" s="167">
        <v>0</v>
      </c>
      <c r="F89" s="152"/>
      <c r="G89" s="152"/>
      <c r="H89" s="152"/>
      <c r="I89" s="152"/>
      <c r="J89" s="152"/>
      <c r="K89" s="152"/>
    </row>
    <row r="90" spans="1:11" ht="13.5">
      <c r="A90" s="134"/>
      <c r="B90" s="189"/>
      <c r="C90" s="130" t="str">
        <f t="shared" si="21"/>
        <v>租税公課</v>
      </c>
      <c r="D90" s="148" t="s">
        <v>40</v>
      </c>
      <c r="E90" s="167">
        <v>100</v>
      </c>
      <c r="F90" s="152"/>
      <c r="G90" s="152"/>
      <c r="H90" s="152"/>
      <c r="I90" s="152"/>
      <c r="J90" s="152"/>
      <c r="K90" s="152"/>
    </row>
    <row r="91" spans="1:11" ht="13.5">
      <c r="A91" s="134"/>
      <c r="B91" s="189"/>
      <c r="C91" s="130" t="str">
        <f t="shared" si="21"/>
        <v>農業共済掛金</v>
      </c>
      <c r="D91" s="148" t="s">
        <v>41</v>
      </c>
      <c r="E91" s="167">
        <v>0</v>
      </c>
      <c r="F91" s="152"/>
      <c r="G91" s="152"/>
      <c r="H91" s="152"/>
      <c r="I91" s="152"/>
      <c r="J91" s="152"/>
      <c r="K91" s="152"/>
    </row>
    <row r="92" spans="1:11" ht="13.5">
      <c r="A92" s="134"/>
      <c r="B92" s="189"/>
      <c r="C92" s="130" t="str">
        <f t="shared" si="21"/>
        <v>土地改良費</v>
      </c>
      <c r="D92" s="148" t="s">
        <v>42</v>
      </c>
      <c r="E92" s="167">
        <v>0</v>
      </c>
      <c r="F92" s="152"/>
      <c r="G92" s="152"/>
      <c r="H92" s="152"/>
      <c r="I92" s="152"/>
      <c r="J92" s="152"/>
      <c r="K92" s="152"/>
    </row>
    <row r="93" spans="1:11" ht="13.5">
      <c r="A93" s="134"/>
      <c r="B93" s="189"/>
      <c r="C93" s="130" t="str">
        <f t="shared" si="21"/>
        <v>その他</v>
      </c>
      <c r="D93" s="148" t="s">
        <v>43</v>
      </c>
      <c r="E93" s="167">
        <v>100</v>
      </c>
      <c r="F93" s="152"/>
      <c r="G93" s="152"/>
      <c r="H93" s="152"/>
      <c r="I93" s="152"/>
      <c r="J93" s="152"/>
      <c r="K93" s="152"/>
    </row>
    <row r="94" spans="1:11" ht="13.5">
      <c r="A94" s="134"/>
      <c r="B94" s="190"/>
      <c r="C94" s="163" t="s">
        <v>20</v>
      </c>
      <c r="D94" s="163"/>
      <c r="E94" s="147"/>
      <c r="F94" s="144">
        <f aca="true" t="shared" si="22" ref="F94:K94">SUM(F75:F93)</f>
        <v>0</v>
      </c>
      <c r="G94" s="144">
        <f t="shared" si="22"/>
        <v>0</v>
      </c>
      <c r="H94" s="144">
        <f t="shared" si="22"/>
        <v>0</v>
      </c>
      <c r="I94" s="144">
        <f t="shared" si="22"/>
        <v>0</v>
      </c>
      <c r="J94" s="144">
        <f t="shared" si="22"/>
        <v>0</v>
      </c>
      <c r="K94" s="144">
        <f t="shared" si="22"/>
        <v>0</v>
      </c>
    </row>
    <row r="95" spans="1:11" ht="13.5">
      <c r="A95" s="134"/>
      <c r="B95" s="183" t="s">
        <v>22</v>
      </c>
      <c r="C95" s="184"/>
      <c r="D95" s="160"/>
      <c r="E95" s="147"/>
      <c r="F95" s="144">
        <f aca="true" t="shared" si="23" ref="F95:K95">F73-F94</f>
        <v>0</v>
      </c>
      <c r="G95" s="144">
        <f t="shared" si="23"/>
        <v>0</v>
      </c>
      <c r="H95" s="144">
        <f t="shared" si="23"/>
        <v>0</v>
      </c>
      <c r="I95" s="144">
        <f t="shared" si="23"/>
        <v>0</v>
      </c>
      <c r="J95" s="144">
        <f t="shared" si="23"/>
        <v>0</v>
      </c>
      <c r="K95" s="144">
        <f t="shared" si="23"/>
        <v>0</v>
      </c>
    </row>
    <row r="96" spans="1:11" ht="13.5">
      <c r="A96" s="134"/>
      <c r="B96" s="134"/>
      <c r="C96" s="134"/>
      <c r="D96" s="168"/>
      <c r="E96" s="134"/>
      <c r="F96" s="138"/>
      <c r="G96" s="138"/>
      <c r="H96" s="138"/>
      <c r="I96" s="138"/>
      <c r="J96" s="138"/>
      <c r="K96" s="138"/>
    </row>
    <row r="97" spans="1:11" ht="14.25">
      <c r="A97" s="133" t="s">
        <v>68</v>
      </c>
      <c r="B97" s="134"/>
      <c r="C97" s="134"/>
      <c r="D97" s="168"/>
      <c r="E97" s="134"/>
      <c r="F97" s="135"/>
      <c r="G97" s="156"/>
      <c r="H97" s="156"/>
      <c r="I97" s="138"/>
      <c r="J97" s="138"/>
      <c r="K97" s="138"/>
    </row>
    <row r="98" spans="1:11" ht="18" customHeight="1">
      <c r="A98" s="134" t="s">
        <v>56</v>
      </c>
      <c r="B98" s="134"/>
      <c r="C98" s="134"/>
      <c r="D98" s="168"/>
      <c r="E98" s="134"/>
      <c r="F98" s="138"/>
      <c r="G98" s="138"/>
      <c r="H98" s="138"/>
      <c r="I98" s="138"/>
      <c r="J98" s="143"/>
      <c r="K98" s="143" t="s">
        <v>58</v>
      </c>
    </row>
    <row r="99" spans="1:11" ht="13.5" customHeight="1">
      <c r="A99" s="134"/>
      <c r="B99" s="157">
        <f>IF(B5="","",B5)</f>
        <v>2</v>
      </c>
      <c r="C99" s="184">
        <f>IF(C5="","",C5)</f>
      </c>
      <c r="D99" s="185"/>
      <c r="E99" s="140" t="s">
        <v>0</v>
      </c>
      <c r="F99" s="129">
        <f>$G$1</f>
        <v>42735</v>
      </c>
      <c r="G99" s="129">
        <f>DATEVALUE((YEAR(F99)+1)&amp;"/"&amp;MONTH(F99)&amp;"/"&amp;DAY(F99))</f>
        <v>43100</v>
      </c>
      <c r="H99" s="129">
        <f>DATEVALUE((YEAR(G99)+1)&amp;"/"&amp;MONTH(G99)&amp;"/"&amp;DAY(G99))</f>
        <v>43465</v>
      </c>
      <c r="I99" s="129">
        <f>DATEVALUE((YEAR(H99)+1)&amp;"/"&amp;MONTH(H99)&amp;"/"&amp;DAY(H99))</f>
        <v>43830</v>
      </c>
      <c r="J99" s="129">
        <f>DATEVALUE((YEAR(I99)+1)&amp;"/"&amp;MONTH(I99)&amp;"/"&amp;DAY(I99))</f>
        <v>44196</v>
      </c>
      <c r="K99" s="129">
        <f>DATEVALUE((YEAR(J99)+1)&amp;"/"&amp;MONTH(J99)&amp;"/"&amp;DAY(J99))</f>
        <v>44561</v>
      </c>
    </row>
    <row r="100" spans="1:11" ht="13.5" customHeight="1">
      <c r="A100" s="134"/>
      <c r="B100" s="196" t="s">
        <v>69</v>
      </c>
      <c r="C100" s="197"/>
      <c r="D100" s="158"/>
      <c r="E100" s="140" t="str">
        <f>E102&amp;"/"&amp;E5</f>
        <v>kg/</v>
      </c>
      <c r="F100" s="152"/>
      <c r="G100" s="152"/>
      <c r="H100" s="152"/>
      <c r="I100" s="152"/>
      <c r="J100" s="152"/>
      <c r="K100" s="152"/>
    </row>
    <row r="101" spans="1:11" ht="13.5" customHeight="1">
      <c r="A101" s="134"/>
      <c r="B101" s="196" t="s">
        <v>70</v>
      </c>
      <c r="C101" s="197"/>
      <c r="D101" s="158"/>
      <c r="E101" s="159" t="str">
        <f>"円/"&amp;E102</f>
        <v>円/kg</v>
      </c>
      <c r="F101" s="152"/>
      <c r="G101" s="152"/>
      <c r="H101" s="152"/>
      <c r="I101" s="152"/>
      <c r="J101" s="152"/>
      <c r="K101" s="152"/>
    </row>
    <row r="102" spans="1:11" ht="13.5" customHeight="1">
      <c r="A102" s="134"/>
      <c r="B102" s="196" t="s">
        <v>72</v>
      </c>
      <c r="C102" s="197"/>
      <c r="D102" s="158"/>
      <c r="E102" s="5" t="s">
        <v>67</v>
      </c>
      <c r="F102" s="144">
        <f aca="true" t="shared" si="24" ref="F102:K102">F5*F100</f>
        <v>0</v>
      </c>
      <c r="G102" s="144">
        <f t="shared" si="24"/>
        <v>0</v>
      </c>
      <c r="H102" s="144">
        <f t="shared" si="24"/>
        <v>0</v>
      </c>
      <c r="I102" s="144">
        <f t="shared" si="24"/>
        <v>0</v>
      </c>
      <c r="J102" s="144">
        <f t="shared" si="24"/>
        <v>0</v>
      </c>
      <c r="K102" s="144">
        <f t="shared" si="24"/>
        <v>0</v>
      </c>
    </row>
    <row r="103" spans="1:11" ht="14.25" customHeight="1">
      <c r="A103" s="134"/>
      <c r="B103" s="188" t="s">
        <v>23</v>
      </c>
      <c r="C103" s="157" t="s">
        <v>71</v>
      </c>
      <c r="D103" s="160"/>
      <c r="E103" s="151"/>
      <c r="F103" s="144">
        <f aca="true" t="shared" si="25" ref="F103:K103">F102*F101/1000</f>
        <v>0</v>
      </c>
      <c r="G103" s="144">
        <f t="shared" si="25"/>
        <v>0</v>
      </c>
      <c r="H103" s="144">
        <f t="shared" si="25"/>
        <v>0</v>
      </c>
      <c r="I103" s="144">
        <f t="shared" si="25"/>
        <v>0</v>
      </c>
      <c r="J103" s="144">
        <f t="shared" si="25"/>
        <v>0</v>
      </c>
      <c r="K103" s="144">
        <f t="shared" si="25"/>
        <v>0</v>
      </c>
    </row>
    <row r="104" spans="1:11" ht="14.25" customHeight="1">
      <c r="A104" s="134"/>
      <c r="B104" s="189"/>
      <c r="C104" s="161"/>
      <c r="D104" s="162"/>
      <c r="E104" s="132"/>
      <c r="F104" s="152"/>
      <c r="G104" s="152"/>
      <c r="H104" s="152"/>
      <c r="I104" s="152"/>
      <c r="J104" s="152"/>
      <c r="K104" s="152"/>
    </row>
    <row r="105" spans="1:11" ht="13.5">
      <c r="A105" s="134"/>
      <c r="B105" s="189"/>
      <c r="C105" s="153"/>
      <c r="D105" s="131"/>
      <c r="E105" s="132"/>
      <c r="F105" s="152"/>
      <c r="G105" s="152"/>
      <c r="H105" s="152"/>
      <c r="I105" s="152"/>
      <c r="J105" s="152"/>
      <c r="K105" s="152"/>
    </row>
    <row r="106" spans="1:11" ht="13.5">
      <c r="A106" s="134"/>
      <c r="B106" s="190"/>
      <c r="C106" s="163" t="s">
        <v>19</v>
      </c>
      <c r="D106" s="163"/>
      <c r="E106" s="147"/>
      <c r="F106" s="144">
        <f aca="true" t="shared" si="26" ref="F106:K106">SUM(F103:F105)</f>
        <v>0</v>
      </c>
      <c r="G106" s="144">
        <f t="shared" si="26"/>
        <v>0</v>
      </c>
      <c r="H106" s="144">
        <f t="shared" si="26"/>
        <v>0</v>
      </c>
      <c r="I106" s="144">
        <f t="shared" si="26"/>
        <v>0</v>
      </c>
      <c r="J106" s="144">
        <f t="shared" si="26"/>
        <v>0</v>
      </c>
      <c r="K106" s="144">
        <f t="shared" si="26"/>
        <v>0</v>
      </c>
    </row>
    <row r="107" spans="1:11" ht="13.5">
      <c r="A107" s="134"/>
      <c r="B107" s="164"/>
      <c r="C107" s="146"/>
      <c r="D107" s="146"/>
      <c r="E107" s="165" t="s">
        <v>66</v>
      </c>
      <c r="F107" s="166"/>
      <c r="G107" s="166"/>
      <c r="H107" s="166"/>
      <c r="I107" s="166"/>
      <c r="J107" s="166"/>
      <c r="K107" s="166"/>
    </row>
    <row r="108" spans="1:11" ht="13.5" customHeight="1">
      <c r="A108" s="134"/>
      <c r="B108" s="188" t="s">
        <v>44</v>
      </c>
      <c r="C108" s="130" t="str">
        <f>IF(C23="","",C23)</f>
        <v>種苗費</v>
      </c>
      <c r="D108" s="148" t="s">
        <v>91</v>
      </c>
      <c r="E108" s="167">
        <v>0</v>
      </c>
      <c r="F108" s="152"/>
      <c r="G108" s="152"/>
      <c r="H108" s="152"/>
      <c r="I108" s="152"/>
      <c r="J108" s="152"/>
      <c r="K108" s="152"/>
    </row>
    <row r="109" spans="1:11" ht="13.5">
      <c r="A109" s="134"/>
      <c r="B109" s="189"/>
      <c r="C109" s="130" t="str">
        <f aca="true" t="shared" si="27" ref="C109:C126">IF(C24="","",C24)</f>
        <v>素畜費</v>
      </c>
      <c r="D109" s="148" t="s">
        <v>27</v>
      </c>
      <c r="E109" s="167">
        <v>0</v>
      </c>
      <c r="F109" s="152"/>
      <c r="G109" s="152"/>
      <c r="H109" s="152"/>
      <c r="I109" s="152"/>
      <c r="J109" s="152"/>
      <c r="K109" s="152"/>
    </row>
    <row r="110" spans="1:11" ht="13.5">
      <c r="A110" s="134"/>
      <c r="B110" s="189"/>
      <c r="C110" s="130" t="str">
        <f t="shared" si="27"/>
        <v>肥料費</v>
      </c>
      <c r="D110" s="148" t="s">
        <v>25</v>
      </c>
      <c r="E110" s="167">
        <v>0</v>
      </c>
      <c r="F110" s="152"/>
      <c r="G110" s="152"/>
      <c r="H110" s="152"/>
      <c r="I110" s="152"/>
      <c r="J110" s="152"/>
      <c r="K110" s="152"/>
    </row>
    <row r="111" spans="1:11" ht="13.5">
      <c r="A111" s="134"/>
      <c r="B111" s="189"/>
      <c r="C111" s="130" t="str">
        <f t="shared" si="27"/>
        <v>飼料費</v>
      </c>
      <c r="D111" s="148" t="s">
        <v>28</v>
      </c>
      <c r="E111" s="167">
        <v>0</v>
      </c>
      <c r="F111" s="152"/>
      <c r="G111" s="152"/>
      <c r="H111" s="152"/>
      <c r="I111" s="152"/>
      <c r="J111" s="152"/>
      <c r="K111" s="152"/>
    </row>
    <row r="112" spans="1:11" ht="13.5">
      <c r="A112" s="134"/>
      <c r="B112" s="189"/>
      <c r="C112" s="130" t="str">
        <f t="shared" si="27"/>
        <v>農薬衛生費</v>
      </c>
      <c r="D112" s="148" t="s">
        <v>29</v>
      </c>
      <c r="E112" s="167">
        <v>0</v>
      </c>
      <c r="F112" s="152"/>
      <c r="G112" s="152"/>
      <c r="H112" s="152"/>
      <c r="I112" s="152"/>
      <c r="J112" s="152"/>
      <c r="K112" s="152"/>
    </row>
    <row r="113" spans="1:11" ht="13.5">
      <c r="A113" s="134"/>
      <c r="B113" s="189"/>
      <c r="C113" s="130" t="str">
        <f t="shared" si="27"/>
        <v>諸材料費</v>
      </c>
      <c r="D113" s="148" t="s">
        <v>30</v>
      </c>
      <c r="E113" s="167">
        <v>0</v>
      </c>
      <c r="F113" s="152"/>
      <c r="G113" s="152"/>
      <c r="H113" s="152"/>
      <c r="I113" s="152"/>
      <c r="J113" s="152"/>
      <c r="K113" s="152"/>
    </row>
    <row r="114" spans="1:11" ht="13.5">
      <c r="A114" s="134"/>
      <c r="B114" s="189"/>
      <c r="C114" s="130" t="str">
        <f t="shared" si="27"/>
        <v>動力光熱費</v>
      </c>
      <c r="D114" s="148" t="s">
        <v>31</v>
      </c>
      <c r="E114" s="167">
        <v>0</v>
      </c>
      <c r="F114" s="152"/>
      <c r="G114" s="152"/>
      <c r="H114" s="152"/>
      <c r="I114" s="152"/>
      <c r="J114" s="152"/>
      <c r="K114" s="152"/>
    </row>
    <row r="115" spans="1:11" ht="13.5">
      <c r="A115" s="134"/>
      <c r="B115" s="189"/>
      <c r="C115" s="130" t="str">
        <f t="shared" si="27"/>
        <v>作業用衣料費</v>
      </c>
      <c r="D115" s="148" t="s">
        <v>32</v>
      </c>
      <c r="E115" s="167">
        <v>100</v>
      </c>
      <c r="F115" s="152"/>
      <c r="G115" s="152"/>
      <c r="H115" s="152"/>
      <c r="I115" s="152"/>
      <c r="J115" s="152"/>
      <c r="K115" s="152"/>
    </row>
    <row r="116" spans="1:11" ht="13.5">
      <c r="A116" s="134"/>
      <c r="B116" s="189"/>
      <c r="C116" s="130" t="str">
        <f t="shared" si="27"/>
        <v>減価償却費</v>
      </c>
      <c r="D116" s="148" t="s">
        <v>33</v>
      </c>
      <c r="E116" s="167">
        <v>100</v>
      </c>
      <c r="F116" s="152"/>
      <c r="G116" s="152"/>
      <c r="H116" s="152"/>
      <c r="I116" s="152"/>
      <c r="J116" s="152"/>
      <c r="K116" s="152"/>
    </row>
    <row r="117" spans="1:11" ht="13.5">
      <c r="A117" s="134"/>
      <c r="B117" s="189"/>
      <c r="C117" s="130" t="str">
        <f t="shared" si="27"/>
        <v>農具費</v>
      </c>
      <c r="D117" s="148" t="s">
        <v>34</v>
      </c>
      <c r="E117" s="167">
        <v>100</v>
      </c>
      <c r="F117" s="152"/>
      <c r="G117" s="152"/>
      <c r="H117" s="152"/>
      <c r="I117" s="152"/>
      <c r="J117" s="152"/>
      <c r="K117" s="152"/>
    </row>
    <row r="118" spans="1:11" ht="13.5">
      <c r="A118" s="134"/>
      <c r="B118" s="189"/>
      <c r="C118" s="130" t="str">
        <f t="shared" si="27"/>
        <v>修繕費</v>
      </c>
      <c r="D118" s="148" t="s">
        <v>35</v>
      </c>
      <c r="E118" s="167">
        <v>50</v>
      </c>
      <c r="F118" s="152"/>
      <c r="G118" s="152"/>
      <c r="H118" s="152"/>
      <c r="I118" s="152"/>
      <c r="J118" s="152"/>
      <c r="K118" s="152"/>
    </row>
    <row r="119" spans="1:11" ht="13.5">
      <c r="A119" s="134"/>
      <c r="B119" s="189"/>
      <c r="C119" s="130" t="str">
        <f t="shared" si="27"/>
        <v>荷造運賃手数料</v>
      </c>
      <c r="D119" s="148" t="s">
        <v>36</v>
      </c>
      <c r="E119" s="167">
        <v>0</v>
      </c>
      <c r="F119" s="152"/>
      <c r="G119" s="152"/>
      <c r="H119" s="152"/>
      <c r="I119" s="152"/>
      <c r="J119" s="152"/>
      <c r="K119" s="152"/>
    </row>
    <row r="120" spans="1:11" ht="13.5">
      <c r="A120" s="134"/>
      <c r="B120" s="189"/>
      <c r="C120" s="130" t="str">
        <f t="shared" si="27"/>
        <v>雇人費</v>
      </c>
      <c r="D120" s="148" t="s">
        <v>37</v>
      </c>
      <c r="E120" s="167">
        <v>0</v>
      </c>
      <c r="F120" s="152"/>
      <c r="G120" s="152"/>
      <c r="H120" s="152"/>
      <c r="I120" s="152"/>
      <c r="J120" s="152"/>
      <c r="K120" s="152"/>
    </row>
    <row r="121" spans="1:11" ht="13.5">
      <c r="A121" s="134"/>
      <c r="B121" s="189"/>
      <c r="C121" s="130" t="str">
        <f t="shared" si="27"/>
        <v>利子割引料</v>
      </c>
      <c r="D121" s="148" t="s">
        <v>38</v>
      </c>
      <c r="E121" s="167">
        <v>100</v>
      </c>
      <c r="F121" s="152"/>
      <c r="G121" s="152"/>
      <c r="H121" s="152"/>
      <c r="I121" s="152"/>
      <c r="J121" s="152"/>
      <c r="K121" s="152"/>
    </row>
    <row r="122" spans="1:11" ht="13.5">
      <c r="A122" s="134"/>
      <c r="B122" s="189"/>
      <c r="C122" s="130" t="str">
        <f t="shared" si="27"/>
        <v>地代・賃借料</v>
      </c>
      <c r="D122" s="148" t="s">
        <v>39</v>
      </c>
      <c r="E122" s="167">
        <v>0</v>
      </c>
      <c r="F122" s="152"/>
      <c r="G122" s="152"/>
      <c r="H122" s="152"/>
      <c r="I122" s="152"/>
      <c r="J122" s="152"/>
      <c r="K122" s="152"/>
    </row>
    <row r="123" spans="1:11" ht="13.5">
      <c r="A123" s="134"/>
      <c r="B123" s="189"/>
      <c r="C123" s="130" t="str">
        <f t="shared" si="27"/>
        <v>租税公課</v>
      </c>
      <c r="D123" s="148" t="s">
        <v>40</v>
      </c>
      <c r="E123" s="167">
        <v>100</v>
      </c>
      <c r="F123" s="152"/>
      <c r="G123" s="152"/>
      <c r="H123" s="152"/>
      <c r="I123" s="152"/>
      <c r="J123" s="152"/>
      <c r="K123" s="152"/>
    </row>
    <row r="124" spans="1:11" ht="13.5">
      <c r="A124" s="134"/>
      <c r="B124" s="189"/>
      <c r="C124" s="130" t="str">
        <f t="shared" si="27"/>
        <v>農業共済掛金</v>
      </c>
      <c r="D124" s="148" t="s">
        <v>41</v>
      </c>
      <c r="E124" s="167">
        <v>0</v>
      </c>
      <c r="F124" s="152"/>
      <c r="G124" s="152"/>
      <c r="H124" s="152"/>
      <c r="I124" s="152"/>
      <c r="J124" s="152"/>
      <c r="K124" s="152"/>
    </row>
    <row r="125" spans="1:11" ht="13.5">
      <c r="A125" s="134"/>
      <c r="B125" s="189"/>
      <c r="C125" s="130" t="str">
        <f t="shared" si="27"/>
        <v>土地改良費</v>
      </c>
      <c r="D125" s="148" t="s">
        <v>42</v>
      </c>
      <c r="E125" s="167">
        <v>0</v>
      </c>
      <c r="F125" s="152"/>
      <c r="G125" s="152"/>
      <c r="H125" s="152"/>
      <c r="I125" s="152"/>
      <c r="J125" s="152"/>
      <c r="K125" s="152"/>
    </row>
    <row r="126" spans="1:11" ht="13.5">
      <c r="A126" s="134"/>
      <c r="B126" s="189"/>
      <c r="C126" s="130" t="str">
        <f t="shared" si="27"/>
        <v>その他</v>
      </c>
      <c r="D126" s="148" t="s">
        <v>43</v>
      </c>
      <c r="E126" s="167">
        <v>100</v>
      </c>
      <c r="F126" s="152"/>
      <c r="G126" s="152"/>
      <c r="H126" s="152"/>
      <c r="I126" s="152"/>
      <c r="J126" s="152"/>
      <c r="K126" s="152"/>
    </row>
    <row r="127" spans="1:11" ht="13.5">
      <c r="A127" s="134"/>
      <c r="B127" s="190"/>
      <c r="C127" s="163" t="s">
        <v>20</v>
      </c>
      <c r="D127" s="163"/>
      <c r="E127" s="147"/>
      <c r="F127" s="144">
        <f aca="true" t="shared" si="28" ref="F127:K127">SUM(F108:F126)</f>
        <v>0</v>
      </c>
      <c r="G127" s="144">
        <f t="shared" si="28"/>
        <v>0</v>
      </c>
      <c r="H127" s="144">
        <f t="shared" si="28"/>
        <v>0</v>
      </c>
      <c r="I127" s="144">
        <f t="shared" si="28"/>
        <v>0</v>
      </c>
      <c r="J127" s="144">
        <f t="shared" si="28"/>
        <v>0</v>
      </c>
      <c r="K127" s="144">
        <f t="shared" si="28"/>
        <v>0</v>
      </c>
    </row>
    <row r="128" spans="1:11" ht="13.5">
      <c r="A128" s="134"/>
      <c r="B128" s="183" t="s">
        <v>22</v>
      </c>
      <c r="C128" s="184"/>
      <c r="D128" s="160"/>
      <c r="E128" s="147"/>
      <c r="F128" s="144">
        <f aca="true" t="shared" si="29" ref="F128:K128">F106-F127</f>
        <v>0</v>
      </c>
      <c r="G128" s="144">
        <f t="shared" si="29"/>
        <v>0</v>
      </c>
      <c r="H128" s="144">
        <f t="shared" si="29"/>
        <v>0</v>
      </c>
      <c r="I128" s="144">
        <f t="shared" si="29"/>
        <v>0</v>
      </c>
      <c r="J128" s="144">
        <f t="shared" si="29"/>
        <v>0</v>
      </c>
      <c r="K128" s="144">
        <f t="shared" si="29"/>
        <v>0</v>
      </c>
    </row>
    <row r="129" spans="1:11" ht="13.5">
      <c r="A129" s="134"/>
      <c r="B129" s="134"/>
      <c r="C129" s="134"/>
      <c r="D129" s="168"/>
      <c r="E129" s="134"/>
      <c r="F129" s="138"/>
      <c r="G129" s="138"/>
      <c r="H129" s="138"/>
      <c r="I129" s="138"/>
      <c r="J129" s="138"/>
      <c r="K129" s="138"/>
    </row>
    <row r="130" spans="1:11" ht="14.25">
      <c r="A130" s="133" t="s">
        <v>68</v>
      </c>
      <c r="B130" s="134"/>
      <c r="C130" s="134"/>
      <c r="D130" s="168"/>
      <c r="E130" s="134"/>
      <c r="F130" s="135"/>
      <c r="G130" s="156"/>
      <c r="H130" s="156"/>
      <c r="I130" s="138"/>
      <c r="J130" s="138"/>
      <c r="K130" s="138"/>
    </row>
    <row r="131" spans="1:11" ht="18" customHeight="1">
      <c r="A131" s="134" t="s">
        <v>56</v>
      </c>
      <c r="B131" s="134"/>
      <c r="C131" s="134"/>
      <c r="D131" s="168"/>
      <c r="E131" s="134"/>
      <c r="F131" s="138"/>
      <c r="G131" s="138"/>
      <c r="H131" s="138"/>
      <c r="I131" s="138"/>
      <c r="J131" s="143"/>
      <c r="K131" s="143" t="s">
        <v>58</v>
      </c>
    </row>
    <row r="132" spans="1:11" ht="13.5" customHeight="1">
      <c r="A132" s="134"/>
      <c r="B132" s="157">
        <f>IF(B6="","",B6)</f>
        <v>3</v>
      </c>
      <c r="C132" s="184">
        <f>IF(C6="","",C6)</f>
      </c>
      <c r="D132" s="185"/>
      <c r="E132" s="140" t="s">
        <v>0</v>
      </c>
      <c r="F132" s="129">
        <f>$G$1</f>
        <v>42735</v>
      </c>
      <c r="G132" s="129">
        <f>DATEVALUE((YEAR(F132)+1)&amp;"/"&amp;MONTH(F132)&amp;"/"&amp;DAY(F132))</f>
        <v>43100</v>
      </c>
      <c r="H132" s="129">
        <f>DATEVALUE((YEAR(G132)+1)&amp;"/"&amp;MONTH(G132)&amp;"/"&amp;DAY(G132))</f>
        <v>43465</v>
      </c>
      <c r="I132" s="129">
        <f>DATEVALUE((YEAR(H132)+1)&amp;"/"&amp;MONTH(H132)&amp;"/"&amp;DAY(H132))</f>
        <v>43830</v>
      </c>
      <c r="J132" s="129">
        <f>DATEVALUE((YEAR(I132)+1)&amp;"/"&amp;MONTH(I132)&amp;"/"&amp;DAY(I132))</f>
        <v>44196</v>
      </c>
      <c r="K132" s="129">
        <f>DATEVALUE((YEAR(J132)+1)&amp;"/"&amp;MONTH(J132)&amp;"/"&amp;DAY(J132))</f>
        <v>44561</v>
      </c>
    </row>
    <row r="133" spans="1:11" ht="13.5" customHeight="1">
      <c r="A133" s="134"/>
      <c r="B133" s="196" t="s">
        <v>69</v>
      </c>
      <c r="C133" s="197"/>
      <c r="D133" s="158"/>
      <c r="E133" s="140" t="str">
        <f>E135&amp;"/"&amp;E6</f>
        <v>kg/</v>
      </c>
      <c r="F133" s="152"/>
      <c r="G133" s="152"/>
      <c r="H133" s="152"/>
      <c r="I133" s="152"/>
      <c r="J133" s="152"/>
      <c r="K133" s="152"/>
    </row>
    <row r="134" spans="1:11" ht="13.5" customHeight="1">
      <c r="A134" s="134"/>
      <c r="B134" s="196" t="s">
        <v>70</v>
      </c>
      <c r="C134" s="197"/>
      <c r="D134" s="158"/>
      <c r="E134" s="159" t="str">
        <f>"円/"&amp;E135</f>
        <v>円/kg</v>
      </c>
      <c r="F134" s="152"/>
      <c r="G134" s="152"/>
      <c r="H134" s="152"/>
      <c r="I134" s="152"/>
      <c r="J134" s="152"/>
      <c r="K134" s="152"/>
    </row>
    <row r="135" spans="1:11" ht="13.5" customHeight="1">
      <c r="A135" s="134"/>
      <c r="B135" s="196" t="s">
        <v>72</v>
      </c>
      <c r="C135" s="197"/>
      <c r="D135" s="158"/>
      <c r="E135" s="5" t="s">
        <v>67</v>
      </c>
      <c r="F135" s="144">
        <f aca="true" t="shared" si="30" ref="F135:K135">F6*F133</f>
        <v>0</v>
      </c>
      <c r="G135" s="144">
        <f t="shared" si="30"/>
        <v>0</v>
      </c>
      <c r="H135" s="144">
        <f t="shared" si="30"/>
        <v>0</v>
      </c>
      <c r="I135" s="144">
        <f t="shared" si="30"/>
        <v>0</v>
      </c>
      <c r="J135" s="144">
        <f t="shared" si="30"/>
        <v>0</v>
      </c>
      <c r="K135" s="144">
        <f t="shared" si="30"/>
        <v>0</v>
      </c>
    </row>
    <row r="136" spans="1:11" ht="14.25" customHeight="1">
      <c r="A136" s="134"/>
      <c r="B136" s="188" t="s">
        <v>23</v>
      </c>
      <c r="C136" s="157" t="s">
        <v>71</v>
      </c>
      <c r="D136" s="160"/>
      <c r="E136" s="151"/>
      <c r="F136" s="144">
        <f aca="true" t="shared" si="31" ref="F136:K136">F135*F134/1000</f>
        <v>0</v>
      </c>
      <c r="G136" s="144">
        <f t="shared" si="31"/>
        <v>0</v>
      </c>
      <c r="H136" s="144">
        <f t="shared" si="31"/>
        <v>0</v>
      </c>
      <c r="I136" s="144">
        <f t="shared" si="31"/>
        <v>0</v>
      </c>
      <c r="J136" s="144">
        <f t="shared" si="31"/>
        <v>0</v>
      </c>
      <c r="K136" s="144">
        <f t="shared" si="31"/>
        <v>0</v>
      </c>
    </row>
    <row r="137" spans="1:11" ht="14.25" customHeight="1">
      <c r="A137" s="134"/>
      <c r="B137" s="189"/>
      <c r="C137" s="161"/>
      <c r="D137" s="162"/>
      <c r="E137" s="132"/>
      <c r="F137" s="152"/>
      <c r="G137" s="152"/>
      <c r="H137" s="152"/>
      <c r="I137" s="152"/>
      <c r="J137" s="152"/>
      <c r="K137" s="152"/>
    </row>
    <row r="138" spans="1:11" ht="13.5">
      <c r="A138" s="134"/>
      <c r="B138" s="189"/>
      <c r="C138" s="153"/>
      <c r="D138" s="131"/>
      <c r="E138" s="132"/>
      <c r="F138" s="152"/>
      <c r="G138" s="152"/>
      <c r="H138" s="152"/>
      <c r="I138" s="152"/>
      <c r="J138" s="152"/>
      <c r="K138" s="152"/>
    </row>
    <row r="139" spans="1:11" ht="13.5">
      <c r="A139" s="134"/>
      <c r="B139" s="190"/>
      <c r="C139" s="163" t="s">
        <v>19</v>
      </c>
      <c r="D139" s="163"/>
      <c r="E139" s="147"/>
      <c r="F139" s="144">
        <f aca="true" t="shared" si="32" ref="F139:K139">SUM(F136:F138)</f>
        <v>0</v>
      </c>
      <c r="G139" s="144">
        <f t="shared" si="32"/>
        <v>0</v>
      </c>
      <c r="H139" s="144">
        <f t="shared" si="32"/>
        <v>0</v>
      </c>
      <c r="I139" s="144">
        <f t="shared" si="32"/>
        <v>0</v>
      </c>
      <c r="J139" s="144">
        <f t="shared" si="32"/>
        <v>0</v>
      </c>
      <c r="K139" s="144">
        <f t="shared" si="32"/>
        <v>0</v>
      </c>
    </row>
    <row r="140" spans="1:11" ht="13.5">
      <c r="A140" s="134"/>
      <c r="B140" s="164"/>
      <c r="C140" s="146"/>
      <c r="D140" s="146"/>
      <c r="E140" s="165" t="s">
        <v>66</v>
      </c>
      <c r="F140" s="166"/>
      <c r="G140" s="166"/>
      <c r="H140" s="166"/>
      <c r="I140" s="166"/>
      <c r="J140" s="166"/>
      <c r="K140" s="166"/>
    </row>
    <row r="141" spans="1:11" ht="13.5" customHeight="1">
      <c r="A141" s="134"/>
      <c r="B141" s="188" t="s">
        <v>44</v>
      </c>
      <c r="C141" s="130" t="str">
        <f>IF(C23="","",C23)</f>
        <v>種苗費</v>
      </c>
      <c r="D141" s="148" t="s">
        <v>91</v>
      </c>
      <c r="E141" s="167">
        <v>0</v>
      </c>
      <c r="F141" s="152"/>
      <c r="G141" s="152"/>
      <c r="H141" s="152"/>
      <c r="I141" s="152"/>
      <c r="J141" s="152"/>
      <c r="K141" s="152"/>
    </row>
    <row r="142" spans="1:11" ht="13.5">
      <c r="A142" s="134"/>
      <c r="B142" s="189"/>
      <c r="C142" s="130" t="str">
        <f aca="true" t="shared" si="33" ref="C142:C159">IF(C24="","",C24)</f>
        <v>素畜費</v>
      </c>
      <c r="D142" s="148" t="s">
        <v>27</v>
      </c>
      <c r="E142" s="167">
        <v>0</v>
      </c>
      <c r="F142" s="152"/>
      <c r="G142" s="152"/>
      <c r="H142" s="152"/>
      <c r="I142" s="152"/>
      <c r="J142" s="152"/>
      <c r="K142" s="152"/>
    </row>
    <row r="143" spans="1:11" ht="13.5">
      <c r="A143" s="134"/>
      <c r="B143" s="189"/>
      <c r="C143" s="130" t="str">
        <f t="shared" si="33"/>
        <v>肥料費</v>
      </c>
      <c r="D143" s="148" t="s">
        <v>25</v>
      </c>
      <c r="E143" s="167">
        <v>0</v>
      </c>
      <c r="F143" s="152"/>
      <c r="G143" s="152"/>
      <c r="H143" s="152"/>
      <c r="I143" s="152"/>
      <c r="J143" s="152"/>
      <c r="K143" s="152"/>
    </row>
    <row r="144" spans="1:11" ht="13.5">
      <c r="A144" s="134"/>
      <c r="B144" s="189"/>
      <c r="C144" s="130" t="str">
        <f t="shared" si="33"/>
        <v>飼料費</v>
      </c>
      <c r="D144" s="148" t="s">
        <v>28</v>
      </c>
      <c r="E144" s="167">
        <v>0</v>
      </c>
      <c r="F144" s="152"/>
      <c r="G144" s="152"/>
      <c r="H144" s="152"/>
      <c r="I144" s="152"/>
      <c r="J144" s="152"/>
      <c r="K144" s="152"/>
    </row>
    <row r="145" spans="1:11" ht="13.5">
      <c r="A145" s="134"/>
      <c r="B145" s="189"/>
      <c r="C145" s="130" t="str">
        <f t="shared" si="33"/>
        <v>農薬衛生費</v>
      </c>
      <c r="D145" s="148" t="s">
        <v>29</v>
      </c>
      <c r="E145" s="167">
        <v>0</v>
      </c>
      <c r="F145" s="152"/>
      <c r="G145" s="152"/>
      <c r="H145" s="152"/>
      <c r="I145" s="152"/>
      <c r="J145" s="152"/>
      <c r="K145" s="152"/>
    </row>
    <row r="146" spans="1:11" ht="13.5">
      <c r="A146" s="134"/>
      <c r="B146" s="189"/>
      <c r="C146" s="130" t="str">
        <f t="shared" si="33"/>
        <v>諸材料費</v>
      </c>
      <c r="D146" s="148" t="s">
        <v>30</v>
      </c>
      <c r="E146" s="167">
        <v>0</v>
      </c>
      <c r="F146" s="152"/>
      <c r="G146" s="152"/>
      <c r="H146" s="152"/>
      <c r="I146" s="152"/>
      <c r="J146" s="152"/>
      <c r="K146" s="152"/>
    </row>
    <row r="147" spans="1:11" ht="13.5">
      <c r="A147" s="134"/>
      <c r="B147" s="189"/>
      <c r="C147" s="130" t="str">
        <f t="shared" si="33"/>
        <v>動力光熱費</v>
      </c>
      <c r="D147" s="148" t="s">
        <v>31</v>
      </c>
      <c r="E147" s="167">
        <v>0</v>
      </c>
      <c r="F147" s="152"/>
      <c r="G147" s="152"/>
      <c r="H147" s="152"/>
      <c r="I147" s="152"/>
      <c r="J147" s="152"/>
      <c r="K147" s="152"/>
    </row>
    <row r="148" spans="1:11" ht="13.5">
      <c r="A148" s="134"/>
      <c r="B148" s="189"/>
      <c r="C148" s="130" t="str">
        <f t="shared" si="33"/>
        <v>作業用衣料費</v>
      </c>
      <c r="D148" s="148" t="s">
        <v>32</v>
      </c>
      <c r="E148" s="167">
        <v>100</v>
      </c>
      <c r="F148" s="152"/>
      <c r="G148" s="152"/>
      <c r="H148" s="152"/>
      <c r="I148" s="152"/>
      <c r="J148" s="152"/>
      <c r="K148" s="152"/>
    </row>
    <row r="149" spans="1:11" ht="13.5">
      <c r="A149" s="134"/>
      <c r="B149" s="189"/>
      <c r="C149" s="130" t="str">
        <f t="shared" si="33"/>
        <v>減価償却費</v>
      </c>
      <c r="D149" s="148" t="s">
        <v>33</v>
      </c>
      <c r="E149" s="167">
        <v>100</v>
      </c>
      <c r="F149" s="152"/>
      <c r="G149" s="152"/>
      <c r="H149" s="152"/>
      <c r="I149" s="152"/>
      <c r="J149" s="152"/>
      <c r="K149" s="152"/>
    </row>
    <row r="150" spans="1:11" ht="13.5">
      <c r="A150" s="134"/>
      <c r="B150" s="189"/>
      <c r="C150" s="130" t="str">
        <f t="shared" si="33"/>
        <v>農具費</v>
      </c>
      <c r="D150" s="148" t="s">
        <v>34</v>
      </c>
      <c r="E150" s="167">
        <v>100</v>
      </c>
      <c r="F150" s="152"/>
      <c r="G150" s="152"/>
      <c r="H150" s="152"/>
      <c r="I150" s="152"/>
      <c r="J150" s="152"/>
      <c r="K150" s="152"/>
    </row>
    <row r="151" spans="1:11" ht="13.5">
      <c r="A151" s="134"/>
      <c r="B151" s="189"/>
      <c r="C151" s="130" t="str">
        <f t="shared" si="33"/>
        <v>修繕費</v>
      </c>
      <c r="D151" s="148" t="s">
        <v>35</v>
      </c>
      <c r="E151" s="167">
        <v>50</v>
      </c>
      <c r="F151" s="152"/>
      <c r="G151" s="152"/>
      <c r="H151" s="152"/>
      <c r="I151" s="152"/>
      <c r="J151" s="152"/>
      <c r="K151" s="152"/>
    </row>
    <row r="152" spans="1:11" ht="13.5">
      <c r="A152" s="134"/>
      <c r="B152" s="189"/>
      <c r="C152" s="130" t="str">
        <f t="shared" si="33"/>
        <v>荷造運賃手数料</v>
      </c>
      <c r="D152" s="148" t="s">
        <v>36</v>
      </c>
      <c r="E152" s="167">
        <v>0</v>
      </c>
      <c r="F152" s="152"/>
      <c r="G152" s="152"/>
      <c r="H152" s="152"/>
      <c r="I152" s="152"/>
      <c r="J152" s="152"/>
      <c r="K152" s="152"/>
    </row>
    <row r="153" spans="1:11" ht="13.5">
      <c r="A153" s="134"/>
      <c r="B153" s="189"/>
      <c r="C153" s="130" t="str">
        <f t="shared" si="33"/>
        <v>雇人費</v>
      </c>
      <c r="D153" s="148" t="s">
        <v>37</v>
      </c>
      <c r="E153" s="167">
        <v>0</v>
      </c>
      <c r="F153" s="152"/>
      <c r="G153" s="152"/>
      <c r="H153" s="152"/>
      <c r="I153" s="152"/>
      <c r="J153" s="152"/>
      <c r="K153" s="152"/>
    </row>
    <row r="154" spans="1:11" ht="13.5">
      <c r="A154" s="134"/>
      <c r="B154" s="189"/>
      <c r="C154" s="130" t="str">
        <f t="shared" si="33"/>
        <v>利子割引料</v>
      </c>
      <c r="D154" s="148" t="s">
        <v>38</v>
      </c>
      <c r="E154" s="167">
        <v>100</v>
      </c>
      <c r="F154" s="152"/>
      <c r="G154" s="152"/>
      <c r="H154" s="152"/>
      <c r="I154" s="152"/>
      <c r="J154" s="152"/>
      <c r="K154" s="152"/>
    </row>
    <row r="155" spans="1:11" ht="13.5">
      <c r="A155" s="134"/>
      <c r="B155" s="189"/>
      <c r="C155" s="130" t="str">
        <f t="shared" si="33"/>
        <v>地代・賃借料</v>
      </c>
      <c r="D155" s="148" t="s">
        <v>39</v>
      </c>
      <c r="E155" s="167">
        <v>0</v>
      </c>
      <c r="F155" s="152"/>
      <c r="G155" s="152"/>
      <c r="H155" s="152"/>
      <c r="I155" s="152"/>
      <c r="J155" s="152"/>
      <c r="K155" s="152"/>
    </row>
    <row r="156" spans="1:11" ht="13.5">
      <c r="A156" s="134"/>
      <c r="B156" s="189"/>
      <c r="C156" s="130" t="str">
        <f t="shared" si="33"/>
        <v>租税公課</v>
      </c>
      <c r="D156" s="148" t="s">
        <v>40</v>
      </c>
      <c r="E156" s="167">
        <v>100</v>
      </c>
      <c r="F156" s="152"/>
      <c r="G156" s="152"/>
      <c r="H156" s="152"/>
      <c r="I156" s="152"/>
      <c r="J156" s="152"/>
      <c r="K156" s="152"/>
    </row>
    <row r="157" spans="1:11" ht="13.5">
      <c r="A157" s="134"/>
      <c r="B157" s="189"/>
      <c r="C157" s="130" t="str">
        <f t="shared" si="33"/>
        <v>農業共済掛金</v>
      </c>
      <c r="D157" s="148" t="s">
        <v>41</v>
      </c>
      <c r="E157" s="167">
        <v>0</v>
      </c>
      <c r="F157" s="152"/>
      <c r="G157" s="152"/>
      <c r="H157" s="152"/>
      <c r="I157" s="152"/>
      <c r="J157" s="152"/>
      <c r="K157" s="152"/>
    </row>
    <row r="158" spans="1:11" ht="13.5">
      <c r="A158" s="134"/>
      <c r="B158" s="189"/>
      <c r="C158" s="130" t="str">
        <f t="shared" si="33"/>
        <v>土地改良費</v>
      </c>
      <c r="D158" s="148" t="s">
        <v>42</v>
      </c>
      <c r="E158" s="167">
        <v>0</v>
      </c>
      <c r="F158" s="152"/>
      <c r="G158" s="152"/>
      <c r="H158" s="152"/>
      <c r="I158" s="152"/>
      <c r="J158" s="152"/>
      <c r="K158" s="152"/>
    </row>
    <row r="159" spans="1:11" ht="13.5">
      <c r="A159" s="134"/>
      <c r="B159" s="189"/>
      <c r="C159" s="130" t="str">
        <f t="shared" si="33"/>
        <v>その他</v>
      </c>
      <c r="D159" s="148" t="s">
        <v>43</v>
      </c>
      <c r="E159" s="167">
        <v>100</v>
      </c>
      <c r="F159" s="152"/>
      <c r="G159" s="152"/>
      <c r="H159" s="152"/>
      <c r="I159" s="152"/>
      <c r="J159" s="152"/>
      <c r="K159" s="152"/>
    </row>
    <row r="160" spans="1:11" ht="13.5">
      <c r="A160" s="134"/>
      <c r="B160" s="190"/>
      <c r="C160" s="163" t="s">
        <v>20</v>
      </c>
      <c r="D160" s="163"/>
      <c r="E160" s="147"/>
      <c r="F160" s="144">
        <f aca="true" t="shared" si="34" ref="F160:K160">SUM(F141:F159)</f>
        <v>0</v>
      </c>
      <c r="G160" s="144">
        <f t="shared" si="34"/>
        <v>0</v>
      </c>
      <c r="H160" s="144">
        <f t="shared" si="34"/>
        <v>0</v>
      </c>
      <c r="I160" s="144">
        <f t="shared" si="34"/>
        <v>0</v>
      </c>
      <c r="J160" s="144">
        <f t="shared" si="34"/>
        <v>0</v>
      </c>
      <c r="K160" s="144">
        <f t="shared" si="34"/>
        <v>0</v>
      </c>
    </row>
    <row r="161" spans="1:11" ht="13.5">
      <c r="A161" s="134"/>
      <c r="B161" s="183" t="s">
        <v>22</v>
      </c>
      <c r="C161" s="184"/>
      <c r="D161" s="160"/>
      <c r="E161" s="147"/>
      <c r="F161" s="144">
        <f aca="true" t="shared" si="35" ref="F161:K161">F139-F160</f>
        <v>0</v>
      </c>
      <c r="G161" s="144">
        <f t="shared" si="35"/>
        <v>0</v>
      </c>
      <c r="H161" s="144">
        <f t="shared" si="35"/>
        <v>0</v>
      </c>
      <c r="I161" s="144">
        <f t="shared" si="35"/>
        <v>0</v>
      </c>
      <c r="J161" s="144">
        <f t="shared" si="35"/>
        <v>0</v>
      </c>
      <c r="K161" s="144">
        <f t="shared" si="35"/>
        <v>0</v>
      </c>
    </row>
    <row r="162" spans="1:11" ht="13.5">
      <c r="A162" s="134"/>
      <c r="B162" s="134"/>
      <c r="C162" s="134"/>
      <c r="D162" s="168"/>
      <c r="E162" s="134"/>
      <c r="F162" s="138"/>
      <c r="G162" s="138"/>
      <c r="H162" s="138"/>
      <c r="I162" s="138"/>
      <c r="J162" s="138"/>
      <c r="K162" s="138"/>
    </row>
    <row r="163" spans="1:11" ht="14.25">
      <c r="A163" s="133" t="s">
        <v>68</v>
      </c>
      <c r="B163" s="134"/>
      <c r="C163" s="134"/>
      <c r="D163" s="168"/>
      <c r="E163" s="134"/>
      <c r="F163" s="135"/>
      <c r="G163" s="156"/>
      <c r="H163" s="156"/>
      <c r="I163" s="138"/>
      <c r="J163" s="138"/>
      <c r="K163" s="138"/>
    </row>
    <row r="164" spans="1:11" ht="18" customHeight="1">
      <c r="A164" s="134" t="s">
        <v>56</v>
      </c>
      <c r="B164" s="134"/>
      <c r="C164" s="134"/>
      <c r="D164" s="168"/>
      <c r="E164" s="134"/>
      <c r="F164" s="138"/>
      <c r="G164" s="138"/>
      <c r="H164" s="138"/>
      <c r="I164" s="138"/>
      <c r="J164" s="143"/>
      <c r="K164" s="143" t="s">
        <v>58</v>
      </c>
    </row>
    <row r="165" spans="1:11" ht="13.5">
      <c r="A165" s="134"/>
      <c r="B165" s="157">
        <f>IF(B7="","",B7)</f>
        <v>4</v>
      </c>
      <c r="C165" s="184">
        <f>IF(C7="","",C7)</f>
      </c>
      <c r="D165" s="185"/>
      <c r="E165" s="140" t="s">
        <v>0</v>
      </c>
      <c r="F165" s="129">
        <f>$G$1</f>
        <v>42735</v>
      </c>
      <c r="G165" s="129">
        <f>DATEVALUE((YEAR(F165)+1)&amp;"/"&amp;MONTH(F165)&amp;"/"&amp;DAY(F165))</f>
        <v>43100</v>
      </c>
      <c r="H165" s="129">
        <f>DATEVALUE((YEAR(G165)+1)&amp;"/"&amp;MONTH(G165)&amp;"/"&amp;DAY(G165))</f>
        <v>43465</v>
      </c>
      <c r="I165" s="129">
        <f>DATEVALUE((YEAR(H165)+1)&amp;"/"&amp;MONTH(H165)&amp;"/"&amp;DAY(H165))</f>
        <v>43830</v>
      </c>
      <c r="J165" s="129">
        <f>DATEVALUE((YEAR(I165)+1)&amp;"/"&amp;MONTH(I165)&amp;"/"&amp;DAY(I165))</f>
        <v>44196</v>
      </c>
      <c r="K165" s="129">
        <f>DATEVALUE((YEAR(J165)+1)&amp;"/"&amp;MONTH(J165)&amp;"/"&amp;DAY(J165))</f>
        <v>44561</v>
      </c>
    </row>
    <row r="166" spans="1:11" ht="13.5" customHeight="1">
      <c r="A166" s="134"/>
      <c r="B166" s="196" t="s">
        <v>69</v>
      </c>
      <c r="C166" s="197"/>
      <c r="D166" s="158"/>
      <c r="E166" s="140" t="str">
        <f>E168&amp;"/"&amp;E7</f>
        <v>kg/</v>
      </c>
      <c r="F166" s="152"/>
      <c r="G166" s="152"/>
      <c r="H166" s="152"/>
      <c r="I166" s="152"/>
      <c r="J166" s="152"/>
      <c r="K166" s="152"/>
    </row>
    <row r="167" spans="1:11" ht="13.5" customHeight="1">
      <c r="A167" s="134"/>
      <c r="B167" s="196" t="s">
        <v>70</v>
      </c>
      <c r="C167" s="197"/>
      <c r="D167" s="158"/>
      <c r="E167" s="159" t="str">
        <f>"円/"&amp;E168</f>
        <v>円/kg</v>
      </c>
      <c r="F167" s="152"/>
      <c r="G167" s="152"/>
      <c r="H167" s="152"/>
      <c r="I167" s="152"/>
      <c r="J167" s="152"/>
      <c r="K167" s="152"/>
    </row>
    <row r="168" spans="1:11" ht="13.5" customHeight="1">
      <c r="A168" s="134"/>
      <c r="B168" s="196" t="s">
        <v>72</v>
      </c>
      <c r="C168" s="197"/>
      <c r="D168" s="158"/>
      <c r="E168" s="5" t="s">
        <v>67</v>
      </c>
      <c r="F168" s="144">
        <f>F7*F166</f>
        <v>0</v>
      </c>
      <c r="G168" s="144">
        <f>G102*G166</f>
        <v>0</v>
      </c>
      <c r="H168" s="144">
        <f>H102*H166</f>
        <v>0</v>
      </c>
      <c r="I168" s="144">
        <f>I102*I166</f>
        <v>0</v>
      </c>
      <c r="J168" s="144">
        <f>J102*J166</f>
        <v>0</v>
      </c>
      <c r="K168" s="144">
        <f>K102*K166</f>
        <v>0</v>
      </c>
    </row>
    <row r="169" spans="1:11" ht="14.25" customHeight="1">
      <c r="A169" s="134"/>
      <c r="B169" s="188" t="s">
        <v>23</v>
      </c>
      <c r="C169" s="157" t="s">
        <v>71</v>
      </c>
      <c r="D169" s="160"/>
      <c r="E169" s="151"/>
      <c r="F169" s="144">
        <f aca="true" t="shared" si="36" ref="F169:K169">F168*F167/1000</f>
        <v>0</v>
      </c>
      <c r="G169" s="144">
        <f t="shared" si="36"/>
        <v>0</v>
      </c>
      <c r="H169" s="144">
        <f t="shared" si="36"/>
        <v>0</v>
      </c>
      <c r="I169" s="144">
        <f t="shared" si="36"/>
        <v>0</v>
      </c>
      <c r="J169" s="144">
        <f t="shared" si="36"/>
        <v>0</v>
      </c>
      <c r="K169" s="144">
        <f t="shared" si="36"/>
        <v>0</v>
      </c>
    </row>
    <row r="170" spans="1:11" ht="14.25" customHeight="1">
      <c r="A170" s="134"/>
      <c r="B170" s="189"/>
      <c r="C170" s="161"/>
      <c r="D170" s="162"/>
      <c r="E170" s="132"/>
      <c r="F170" s="152"/>
      <c r="G170" s="152"/>
      <c r="H170" s="152"/>
      <c r="I170" s="152"/>
      <c r="J170" s="152"/>
      <c r="K170" s="152"/>
    </row>
    <row r="171" spans="1:11" ht="13.5">
      <c r="A171" s="134"/>
      <c r="B171" s="189"/>
      <c r="C171" s="153"/>
      <c r="D171" s="131"/>
      <c r="E171" s="132"/>
      <c r="F171" s="152"/>
      <c r="G171" s="152"/>
      <c r="H171" s="152"/>
      <c r="I171" s="152"/>
      <c r="J171" s="152"/>
      <c r="K171" s="152"/>
    </row>
    <row r="172" spans="1:11" ht="13.5">
      <c r="A172" s="134"/>
      <c r="B172" s="190"/>
      <c r="C172" s="163" t="s">
        <v>19</v>
      </c>
      <c r="D172" s="163"/>
      <c r="E172" s="147"/>
      <c r="F172" s="144">
        <f aca="true" t="shared" si="37" ref="F172:K172">SUM(F169:F171)</f>
        <v>0</v>
      </c>
      <c r="G172" s="144">
        <f t="shared" si="37"/>
        <v>0</v>
      </c>
      <c r="H172" s="144">
        <f t="shared" si="37"/>
        <v>0</v>
      </c>
      <c r="I172" s="144">
        <f t="shared" si="37"/>
        <v>0</v>
      </c>
      <c r="J172" s="144">
        <f t="shared" si="37"/>
        <v>0</v>
      </c>
      <c r="K172" s="144">
        <f t="shared" si="37"/>
        <v>0</v>
      </c>
    </row>
    <row r="173" spans="1:11" ht="13.5">
      <c r="A173" s="134"/>
      <c r="B173" s="164"/>
      <c r="C173" s="146"/>
      <c r="D173" s="146"/>
      <c r="E173" s="165" t="s">
        <v>66</v>
      </c>
      <c r="F173" s="166"/>
      <c r="G173" s="166"/>
      <c r="H173" s="166"/>
      <c r="I173" s="166"/>
      <c r="J173" s="166"/>
      <c r="K173" s="166"/>
    </row>
    <row r="174" spans="1:11" ht="13.5" customHeight="1">
      <c r="A174" s="134"/>
      <c r="B174" s="188" t="s">
        <v>44</v>
      </c>
      <c r="C174" s="130" t="str">
        <f>IF(C23="","",C23)</f>
        <v>種苗費</v>
      </c>
      <c r="D174" s="148" t="s">
        <v>91</v>
      </c>
      <c r="E174" s="167">
        <v>0</v>
      </c>
      <c r="F174" s="152"/>
      <c r="G174" s="152"/>
      <c r="H174" s="152"/>
      <c r="I174" s="152"/>
      <c r="J174" s="152"/>
      <c r="K174" s="152"/>
    </row>
    <row r="175" spans="1:11" ht="13.5">
      <c r="A175" s="134"/>
      <c r="B175" s="189"/>
      <c r="C175" s="130" t="str">
        <f aca="true" t="shared" si="38" ref="C175:C192">IF(C24="","",C24)</f>
        <v>素畜費</v>
      </c>
      <c r="D175" s="148" t="s">
        <v>27</v>
      </c>
      <c r="E175" s="167">
        <v>0</v>
      </c>
      <c r="F175" s="152"/>
      <c r="G175" s="152"/>
      <c r="H175" s="152"/>
      <c r="I175" s="152"/>
      <c r="J175" s="152"/>
      <c r="K175" s="152"/>
    </row>
    <row r="176" spans="1:11" ht="13.5">
      <c r="A176" s="134"/>
      <c r="B176" s="189"/>
      <c r="C176" s="130" t="str">
        <f t="shared" si="38"/>
        <v>肥料費</v>
      </c>
      <c r="D176" s="148" t="s">
        <v>25</v>
      </c>
      <c r="E176" s="167">
        <v>0</v>
      </c>
      <c r="F176" s="152"/>
      <c r="G176" s="152"/>
      <c r="H176" s="152"/>
      <c r="I176" s="152"/>
      <c r="J176" s="152"/>
      <c r="K176" s="152"/>
    </row>
    <row r="177" spans="1:11" ht="13.5">
      <c r="A177" s="134"/>
      <c r="B177" s="189"/>
      <c r="C177" s="130" t="str">
        <f t="shared" si="38"/>
        <v>飼料費</v>
      </c>
      <c r="D177" s="148" t="s">
        <v>28</v>
      </c>
      <c r="E177" s="167">
        <v>0</v>
      </c>
      <c r="F177" s="152"/>
      <c r="G177" s="152"/>
      <c r="H177" s="152"/>
      <c r="I177" s="152"/>
      <c r="J177" s="152"/>
      <c r="K177" s="152"/>
    </row>
    <row r="178" spans="1:11" ht="13.5">
      <c r="A178" s="134"/>
      <c r="B178" s="189"/>
      <c r="C178" s="130" t="str">
        <f t="shared" si="38"/>
        <v>農薬衛生費</v>
      </c>
      <c r="D178" s="148" t="s">
        <v>29</v>
      </c>
      <c r="E178" s="167">
        <v>0</v>
      </c>
      <c r="F178" s="152"/>
      <c r="G178" s="152"/>
      <c r="H178" s="152"/>
      <c r="I178" s="152"/>
      <c r="J178" s="152"/>
      <c r="K178" s="152"/>
    </row>
    <row r="179" spans="1:11" ht="13.5">
      <c r="A179" s="134"/>
      <c r="B179" s="189"/>
      <c r="C179" s="130" t="str">
        <f t="shared" si="38"/>
        <v>諸材料費</v>
      </c>
      <c r="D179" s="148" t="s">
        <v>30</v>
      </c>
      <c r="E179" s="167">
        <v>0</v>
      </c>
      <c r="F179" s="152"/>
      <c r="G179" s="152"/>
      <c r="H179" s="152"/>
      <c r="I179" s="152"/>
      <c r="J179" s="152"/>
      <c r="K179" s="152"/>
    </row>
    <row r="180" spans="1:11" ht="13.5">
      <c r="A180" s="134"/>
      <c r="B180" s="189"/>
      <c r="C180" s="130" t="str">
        <f t="shared" si="38"/>
        <v>動力光熱費</v>
      </c>
      <c r="D180" s="148" t="s">
        <v>31</v>
      </c>
      <c r="E180" s="167">
        <v>0</v>
      </c>
      <c r="F180" s="152"/>
      <c r="G180" s="152"/>
      <c r="H180" s="152"/>
      <c r="I180" s="152"/>
      <c r="J180" s="152"/>
      <c r="K180" s="152"/>
    </row>
    <row r="181" spans="1:11" ht="13.5">
      <c r="A181" s="134"/>
      <c r="B181" s="189"/>
      <c r="C181" s="130" t="str">
        <f t="shared" si="38"/>
        <v>作業用衣料費</v>
      </c>
      <c r="D181" s="148" t="s">
        <v>32</v>
      </c>
      <c r="E181" s="167">
        <v>100</v>
      </c>
      <c r="F181" s="152"/>
      <c r="G181" s="152"/>
      <c r="H181" s="152"/>
      <c r="I181" s="152"/>
      <c r="J181" s="152"/>
      <c r="K181" s="152"/>
    </row>
    <row r="182" spans="1:11" ht="13.5">
      <c r="A182" s="134"/>
      <c r="B182" s="189"/>
      <c r="C182" s="130" t="str">
        <f t="shared" si="38"/>
        <v>減価償却費</v>
      </c>
      <c r="D182" s="148" t="s">
        <v>33</v>
      </c>
      <c r="E182" s="167">
        <v>100</v>
      </c>
      <c r="F182" s="152"/>
      <c r="G182" s="152"/>
      <c r="H182" s="152"/>
      <c r="I182" s="152"/>
      <c r="J182" s="152"/>
      <c r="K182" s="152"/>
    </row>
    <row r="183" spans="1:11" ht="13.5">
      <c r="A183" s="134"/>
      <c r="B183" s="189"/>
      <c r="C183" s="130" t="str">
        <f t="shared" si="38"/>
        <v>農具費</v>
      </c>
      <c r="D183" s="148" t="s">
        <v>34</v>
      </c>
      <c r="E183" s="167">
        <v>100</v>
      </c>
      <c r="F183" s="152"/>
      <c r="G183" s="152"/>
      <c r="H183" s="152"/>
      <c r="I183" s="152"/>
      <c r="J183" s="152"/>
      <c r="K183" s="152"/>
    </row>
    <row r="184" spans="1:11" ht="13.5">
      <c r="A184" s="134"/>
      <c r="B184" s="189"/>
      <c r="C184" s="130" t="str">
        <f t="shared" si="38"/>
        <v>修繕費</v>
      </c>
      <c r="D184" s="148" t="s">
        <v>35</v>
      </c>
      <c r="E184" s="167">
        <v>50</v>
      </c>
      <c r="F184" s="152"/>
      <c r="G184" s="152"/>
      <c r="H184" s="152"/>
      <c r="I184" s="152"/>
      <c r="J184" s="152"/>
      <c r="K184" s="152"/>
    </row>
    <row r="185" spans="1:11" ht="13.5">
      <c r="A185" s="134"/>
      <c r="B185" s="189"/>
      <c r="C185" s="130" t="str">
        <f t="shared" si="38"/>
        <v>荷造運賃手数料</v>
      </c>
      <c r="D185" s="148" t="s">
        <v>36</v>
      </c>
      <c r="E185" s="167">
        <v>0</v>
      </c>
      <c r="F185" s="152"/>
      <c r="G185" s="152"/>
      <c r="H185" s="152"/>
      <c r="I185" s="152"/>
      <c r="J185" s="152"/>
      <c r="K185" s="152"/>
    </row>
    <row r="186" spans="1:11" ht="13.5">
      <c r="A186" s="134"/>
      <c r="B186" s="189"/>
      <c r="C186" s="130" t="str">
        <f t="shared" si="38"/>
        <v>雇人費</v>
      </c>
      <c r="D186" s="148" t="s">
        <v>37</v>
      </c>
      <c r="E186" s="167">
        <v>0</v>
      </c>
      <c r="F186" s="152"/>
      <c r="G186" s="152"/>
      <c r="H186" s="152"/>
      <c r="I186" s="152"/>
      <c r="J186" s="152"/>
      <c r="K186" s="152"/>
    </row>
    <row r="187" spans="1:11" ht="13.5">
      <c r="A187" s="134"/>
      <c r="B187" s="189"/>
      <c r="C187" s="130" t="str">
        <f t="shared" si="38"/>
        <v>利子割引料</v>
      </c>
      <c r="D187" s="148" t="s">
        <v>38</v>
      </c>
      <c r="E187" s="167">
        <v>100</v>
      </c>
      <c r="F187" s="152"/>
      <c r="G187" s="152"/>
      <c r="H187" s="152"/>
      <c r="I187" s="152"/>
      <c r="J187" s="152"/>
      <c r="K187" s="152"/>
    </row>
    <row r="188" spans="1:11" ht="13.5">
      <c r="A188" s="134"/>
      <c r="B188" s="189"/>
      <c r="C188" s="130" t="str">
        <f t="shared" si="38"/>
        <v>地代・賃借料</v>
      </c>
      <c r="D188" s="148" t="s">
        <v>39</v>
      </c>
      <c r="E188" s="167">
        <v>0</v>
      </c>
      <c r="F188" s="152"/>
      <c r="G188" s="152"/>
      <c r="H188" s="152"/>
      <c r="I188" s="152"/>
      <c r="J188" s="152"/>
      <c r="K188" s="152"/>
    </row>
    <row r="189" spans="1:11" ht="13.5">
      <c r="A189" s="134"/>
      <c r="B189" s="189"/>
      <c r="C189" s="130" t="str">
        <f t="shared" si="38"/>
        <v>租税公課</v>
      </c>
      <c r="D189" s="148" t="s">
        <v>40</v>
      </c>
      <c r="E189" s="167">
        <v>100</v>
      </c>
      <c r="F189" s="152"/>
      <c r="G189" s="152"/>
      <c r="H189" s="152"/>
      <c r="I189" s="152"/>
      <c r="J189" s="152"/>
      <c r="K189" s="152"/>
    </row>
    <row r="190" spans="1:11" ht="13.5">
      <c r="A190" s="134"/>
      <c r="B190" s="189"/>
      <c r="C190" s="130" t="str">
        <f t="shared" si="38"/>
        <v>農業共済掛金</v>
      </c>
      <c r="D190" s="148" t="s">
        <v>41</v>
      </c>
      <c r="E190" s="167">
        <v>0</v>
      </c>
      <c r="F190" s="152"/>
      <c r="G190" s="152"/>
      <c r="H190" s="152"/>
      <c r="I190" s="152"/>
      <c r="J190" s="152"/>
      <c r="K190" s="152"/>
    </row>
    <row r="191" spans="1:11" ht="13.5">
      <c r="A191" s="134"/>
      <c r="B191" s="189"/>
      <c r="C191" s="130" t="str">
        <f t="shared" si="38"/>
        <v>土地改良費</v>
      </c>
      <c r="D191" s="148" t="s">
        <v>42</v>
      </c>
      <c r="E191" s="167">
        <v>0</v>
      </c>
      <c r="F191" s="152"/>
      <c r="G191" s="152"/>
      <c r="H191" s="152"/>
      <c r="I191" s="152"/>
      <c r="J191" s="152"/>
      <c r="K191" s="152"/>
    </row>
    <row r="192" spans="1:11" ht="13.5">
      <c r="A192" s="134"/>
      <c r="B192" s="189"/>
      <c r="C192" s="130" t="str">
        <f t="shared" si="38"/>
        <v>その他</v>
      </c>
      <c r="D192" s="148" t="s">
        <v>43</v>
      </c>
      <c r="E192" s="167">
        <v>100</v>
      </c>
      <c r="F192" s="152"/>
      <c r="G192" s="152"/>
      <c r="H192" s="152"/>
      <c r="I192" s="152"/>
      <c r="J192" s="152"/>
      <c r="K192" s="152"/>
    </row>
    <row r="193" spans="1:11" ht="13.5">
      <c r="A193" s="134"/>
      <c r="B193" s="190"/>
      <c r="C193" s="163" t="s">
        <v>20</v>
      </c>
      <c r="D193" s="163"/>
      <c r="E193" s="147"/>
      <c r="F193" s="144">
        <f aca="true" t="shared" si="39" ref="F193:K193">SUM(F174:F192)</f>
        <v>0</v>
      </c>
      <c r="G193" s="144">
        <f t="shared" si="39"/>
        <v>0</v>
      </c>
      <c r="H193" s="144">
        <f t="shared" si="39"/>
        <v>0</v>
      </c>
      <c r="I193" s="144">
        <f t="shared" si="39"/>
        <v>0</v>
      </c>
      <c r="J193" s="144">
        <f t="shared" si="39"/>
        <v>0</v>
      </c>
      <c r="K193" s="144">
        <f t="shared" si="39"/>
        <v>0</v>
      </c>
    </row>
    <row r="194" spans="1:11" ht="13.5">
      <c r="A194" s="134"/>
      <c r="B194" s="183" t="s">
        <v>22</v>
      </c>
      <c r="C194" s="184"/>
      <c r="D194" s="160"/>
      <c r="E194" s="147"/>
      <c r="F194" s="144">
        <f aca="true" t="shared" si="40" ref="F194:K194">F172-F193</f>
        <v>0</v>
      </c>
      <c r="G194" s="144">
        <f t="shared" si="40"/>
        <v>0</v>
      </c>
      <c r="H194" s="144">
        <f t="shared" si="40"/>
        <v>0</v>
      </c>
      <c r="I194" s="144">
        <f t="shared" si="40"/>
        <v>0</v>
      </c>
      <c r="J194" s="144">
        <f t="shared" si="40"/>
        <v>0</v>
      </c>
      <c r="K194" s="144">
        <f t="shared" si="40"/>
        <v>0</v>
      </c>
    </row>
    <row r="195" spans="1:11" ht="13.5">
      <c r="A195" s="134"/>
      <c r="B195" s="134"/>
      <c r="C195" s="134"/>
      <c r="D195" s="168"/>
      <c r="E195" s="134"/>
      <c r="F195" s="138"/>
      <c r="G195" s="138"/>
      <c r="H195" s="138"/>
      <c r="I195" s="138"/>
      <c r="J195" s="138"/>
      <c r="K195" s="138"/>
    </row>
    <row r="196" spans="1:11" ht="14.25">
      <c r="A196" s="133" t="s">
        <v>68</v>
      </c>
      <c r="B196" s="134"/>
      <c r="C196" s="134"/>
      <c r="D196" s="168"/>
      <c r="E196" s="134"/>
      <c r="F196" s="135"/>
      <c r="G196" s="156"/>
      <c r="H196" s="156"/>
      <c r="I196" s="138"/>
      <c r="J196" s="138"/>
      <c r="K196" s="138"/>
    </row>
    <row r="197" spans="1:11" ht="18" customHeight="1">
      <c r="A197" s="134" t="s">
        <v>56</v>
      </c>
      <c r="B197" s="134"/>
      <c r="C197" s="134"/>
      <c r="D197" s="168"/>
      <c r="E197" s="134"/>
      <c r="F197" s="138"/>
      <c r="G197" s="138"/>
      <c r="H197" s="138"/>
      <c r="I197" s="138"/>
      <c r="J197" s="143"/>
      <c r="K197" s="143" t="s">
        <v>58</v>
      </c>
    </row>
    <row r="198" spans="1:11" ht="13.5">
      <c r="A198" s="134"/>
      <c r="B198" s="157">
        <f>IF(B8="","",B8)</f>
        <v>5</v>
      </c>
      <c r="C198" s="184">
        <f>IF(C8="","",C8)</f>
      </c>
      <c r="D198" s="185"/>
      <c r="E198" s="140" t="s">
        <v>0</v>
      </c>
      <c r="F198" s="129">
        <f>$G$1</f>
        <v>42735</v>
      </c>
      <c r="G198" s="129">
        <f>DATEVALUE((YEAR(F198)+1)&amp;"/"&amp;MONTH(F198)&amp;"/"&amp;DAY(F198))</f>
        <v>43100</v>
      </c>
      <c r="H198" s="129">
        <f>DATEVALUE((YEAR(G198)+1)&amp;"/"&amp;MONTH(G198)&amp;"/"&amp;DAY(G198))</f>
        <v>43465</v>
      </c>
      <c r="I198" s="129">
        <f>DATEVALUE((YEAR(H198)+1)&amp;"/"&amp;MONTH(H198)&amp;"/"&amp;DAY(H198))</f>
        <v>43830</v>
      </c>
      <c r="J198" s="129">
        <f>DATEVALUE((YEAR(I198)+1)&amp;"/"&amp;MONTH(I198)&amp;"/"&amp;DAY(I198))</f>
        <v>44196</v>
      </c>
      <c r="K198" s="129">
        <f>DATEVALUE((YEAR(J198)+1)&amp;"/"&amp;MONTH(J198)&amp;"/"&amp;DAY(J198))</f>
        <v>44561</v>
      </c>
    </row>
    <row r="199" spans="1:11" ht="13.5" customHeight="1">
      <c r="A199" s="134"/>
      <c r="B199" s="196" t="s">
        <v>69</v>
      </c>
      <c r="C199" s="197"/>
      <c r="D199" s="158"/>
      <c r="E199" s="140" t="str">
        <f>E201&amp;"/"&amp;E8</f>
        <v>kg/</v>
      </c>
      <c r="F199" s="152"/>
      <c r="G199" s="152"/>
      <c r="H199" s="152"/>
      <c r="I199" s="152"/>
      <c r="J199" s="152"/>
      <c r="K199" s="152"/>
    </row>
    <row r="200" spans="1:11" ht="13.5" customHeight="1">
      <c r="A200" s="134"/>
      <c r="B200" s="196" t="s">
        <v>70</v>
      </c>
      <c r="C200" s="197"/>
      <c r="D200" s="158"/>
      <c r="E200" s="159" t="str">
        <f>"円/"&amp;E201</f>
        <v>円/kg</v>
      </c>
      <c r="F200" s="152"/>
      <c r="G200" s="152"/>
      <c r="H200" s="152"/>
      <c r="I200" s="152"/>
      <c r="J200" s="152"/>
      <c r="K200" s="152"/>
    </row>
    <row r="201" spans="1:11" ht="13.5" customHeight="1">
      <c r="A201" s="134"/>
      <c r="B201" s="196" t="s">
        <v>72</v>
      </c>
      <c r="C201" s="197"/>
      <c r="D201" s="158"/>
      <c r="E201" s="5" t="s">
        <v>67</v>
      </c>
      <c r="F201" s="144">
        <f aca="true" t="shared" si="41" ref="F201:K201">F8*F199</f>
        <v>0</v>
      </c>
      <c r="G201" s="144">
        <f t="shared" si="41"/>
        <v>0</v>
      </c>
      <c r="H201" s="144">
        <f t="shared" si="41"/>
        <v>0</v>
      </c>
      <c r="I201" s="144">
        <f t="shared" si="41"/>
        <v>0</v>
      </c>
      <c r="J201" s="144">
        <f t="shared" si="41"/>
        <v>0</v>
      </c>
      <c r="K201" s="144">
        <f t="shared" si="41"/>
        <v>0</v>
      </c>
    </row>
    <row r="202" spans="1:11" ht="14.25" customHeight="1">
      <c r="A202" s="134"/>
      <c r="B202" s="188" t="s">
        <v>23</v>
      </c>
      <c r="C202" s="157" t="s">
        <v>71</v>
      </c>
      <c r="D202" s="160"/>
      <c r="E202" s="151"/>
      <c r="F202" s="144">
        <f aca="true" t="shared" si="42" ref="F202:K202">F201*F200/1000</f>
        <v>0</v>
      </c>
      <c r="G202" s="144">
        <f t="shared" si="42"/>
        <v>0</v>
      </c>
      <c r="H202" s="144">
        <f t="shared" si="42"/>
        <v>0</v>
      </c>
      <c r="I202" s="144">
        <f t="shared" si="42"/>
        <v>0</v>
      </c>
      <c r="J202" s="144">
        <f t="shared" si="42"/>
        <v>0</v>
      </c>
      <c r="K202" s="144">
        <f t="shared" si="42"/>
        <v>0</v>
      </c>
    </row>
    <row r="203" spans="1:11" ht="14.25" customHeight="1">
      <c r="A203" s="134"/>
      <c r="B203" s="189"/>
      <c r="C203" s="161"/>
      <c r="D203" s="162"/>
      <c r="E203" s="132"/>
      <c r="F203" s="152"/>
      <c r="G203" s="152"/>
      <c r="H203" s="152"/>
      <c r="I203" s="152"/>
      <c r="J203" s="152"/>
      <c r="K203" s="152"/>
    </row>
    <row r="204" spans="1:11" ht="13.5">
      <c r="A204" s="134"/>
      <c r="B204" s="189"/>
      <c r="C204" s="153"/>
      <c r="D204" s="131"/>
      <c r="E204" s="132"/>
      <c r="F204" s="152"/>
      <c r="G204" s="152"/>
      <c r="H204" s="152"/>
      <c r="I204" s="152"/>
      <c r="J204" s="152"/>
      <c r="K204" s="152"/>
    </row>
    <row r="205" spans="1:11" ht="13.5">
      <c r="A205" s="134"/>
      <c r="B205" s="190"/>
      <c r="C205" s="163" t="s">
        <v>19</v>
      </c>
      <c r="D205" s="163"/>
      <c r="E205" s="147"/>
      <c r="F205" s="144">
        <f aca="true" t="shared" si="43" ref="F205:K205">SUM(F202:F204)</f>
        <v>0</v>
      </c>
      <c r="G205" s="144">
        <f t="shared" si="43"/>
        <v>0</v>
      </c>
      <c r="H205" s="144">
        <f t="shared" si="43"/>
        <v>0</v>
      </c>
      <c r="I205" s="144">
        <f t="shared" si="43"/>
        <v>0</v>
      </c>
      <c r="J205" s="144">
        <f t="shared" si="43"/>
        <v>0</v>
      </c>
      <c r="K205" s="144">
        <f t="shared" si="43"/>
        <v>0</v>
      </c>
    </row>
    <row r="206" spans="1:11" ht="13.5">
      <c r="A206" s="134"/>
      <c r="B206" s="164"/>
      <c r="C206" s="146"/>
      <c r="D206" s="146"/>
      <c r="E206" s="165" t="s">
        <v>66</v>
      </c>
      <c r="F206" s="166"/>
      <c r="G206" s="166"/>
      <c r="H206" s="166"/>
      <c r="I206" s="166"/>
      <c r="J206" s="166"/>
      <c r="K206" s="166"/>
    </row>
    <row r="207" spans="1:11" ht="13.5" customHeight="1">
      <c r="A207" s="134"/>
      <c r="B207" s="188" t="s">
        <v>44</v>
      </c>
      <c r="C207" s="130" t="str">
        <f>IF(C23="","",C23)</f>
        <v>種苗費</v>
      </c>
      <c r="D207" s="148" t="s">
        <v>91</v>
      </c>
      <c r="E207" s="167">
        <v>0</v>
      </c>
      <c r="F207" s="152"/>
      <c r="G207" s="152"/>
      <c r="H207" s="152"/>
      <c r="I207" s="152"/>
      <c r="J207" s="152"/>
      <c r="K207" s="152"/>
    </row>
    <row r="208" spans="1:11" ht="13.5">
      <c r="A208" s="134"/>
      <c r="B208" s="189"/>
      <c r="C208" s="130" t="str">
        <f aca="true" t="shared" si="44" ref="C208:C225">IF(C24="","",C24)</f>
        <v>素畜費</v>
      </c>
      <c r="D208" s="148" t="s">
        <v>27</v>
      </c>
      <c r="E208" s="167">
        <v>0</v>
      </c>
      <c r="F208" s="152"/>
      <c r="G208" s="152"/>
      <c r="H208" s="152"/>
      <c r="I208" s="152"/>
      <c r="J208" s="152"/>
      <c r="K208" s="152"/>
    </row>
    <row r="209" spans="1:11" ht="13.5">
      <c r="A209" s="134"/>
      <c r="B209" s="189"/>
      <c r="C209" s="130" t="str">
        <f t="shared" si="44"/>
        <v>肥料費</v>
      </c>
      <c r="D209" s="148" t="s">
        <v>25</v>
      </c>
      <c r="E209" s="167">
        <v>0</v>
      </c>
      <c r="F209" s="152"/>
      <c r="G209" s="152"/>
      <c r="H209" s="152"/>
      <c r="I209" s="152"/>
      <c r="J209" s="152"/>
      <c r="K209" s="152"/>
    </row>
    <row r="210" spans="1:11" ht="13.5">
      <c r="A210" s="134"/>
      <c r="B210" s="189"/>
      <c r="C210" s="130" t="str">
        <f t="shared" si="44"/>
        <v>飼料費</v>
      </c>
      <c r="D210" s="148" t="s">
        <v>28</v>
      </c>
      <c r="E210" s="167">
        <v>0</v>
      </c>
      <c r="F210" s="152"/>
      <c r="G210" s="152"/>
      <c r="H210" s="152"/>
      <c r="I210" s="152"/>
      <c r="J210" s="152"/>
      <c r="K210" s="152"/>
    </row>
    <row r="211" spans="1:11" ht="13.5">
      <c r="A211" s="134"/>
      <c r="B211" s="189"/>
      <c r="C211" s="130" t="str">
        <f t="shared" si="44"/>
        <v>農薬衛生費</v>
      </c>
      <c r="D211" s="148" t="s">
        <v>29</v>
      </c>
      <c r="E211" s="167">
        <v>0</v>
      </c>
      <c r="F211" s="152"/>
      <c r="G211" s="152"/>
      <c r="H211" s="152"/>
      <c r="I211" s="152"/>
      <c r="J211" s="152"/>
      <c r="K211" s="152"/>
    </row>
    <row r="212" spans="1:11" ht="13.5">
      <c r="A212" s="134"/>
      <c r="B212" s="189"/>
      <c r="C212" s="130" t="str">
        <f t="shared" si="44"/>
        <v>諸材料費</v>
      </c>
      <c r="D212" s="148" t="s">
        <v>30</v>
      </c>
      <c r="E212" s="167">
        <v>0</v>
      </c>
      <c r="F212" s="152"/>
      <c r="G212" s="152"/>
      <c r="H212" s="152"/>
      <c r="I212" s="152"/>
      <c r="J212" s="152"/>
      <c r="K212" s="152"/>
    </row>
    <row r="213" spans="1:11" ht="13.5">
      <c r="A213" s="134"/>
      <c r="B213" s="189"/>
      <c r="C213" s="130" t="str">
        <f t="shared" si="44"/>
        <v>動力光熱費</v>
      </c>
      <c r="D213" s="148" t="s">
        <v>31</v>
      </c>
      <c r="E213" s="167">
        <v>0</v>
      </c>
      <c r="F213" s="152"/>
      <c r="G213" s="152"/>
      <c r="H213" s="152"/>
      <c r="I213" s="152"/>
      <c r="J213" s="152"/>
      <c r="K213" s="152"/>
    </row>
    <row r="214" spans="1:11" ht="13.5">
      <c r="A214" s="134"/>
      <c r="B214" s="189"/>
      <c r="C214" s="130" t="str">
        <f t="shared" si="44"/>
        <v>作業用衣料費</v>
      </c>
      <c r="D214" s="148" t="s">
        <v>32</v>
      </c>
      <c r="E214" s="167">
        <v>100</v>
      </c>
      <c r="F214" s="152"/>
      <c r="G214" s="152"/>
      <c r="H214" s="152"/>
      <c r="I214" s="152"/>
      <c r="J214" s="152"/>
      <c r="K214" s="152"/>
    </row>
    <row r="215" spans="1:11" ht="13.5">
      <c r="A215" s="134"/>
      <c r="B215" s="189"/>
      <c r="C215" s="130" t="str">
        <f t="shared" si="44"/>
        <v>減価償却費</v>
      </c>
      <c r="D215" s="148" t="s">
        <v>33</v>
      </c>
      <c r="E215" s="167">
        <v>100</v>
      </c>
      <c r="F215" s="152"/>
      <c r="G215" s="152"/>
      <c r="H215" s="152"/>
      <c r="I215" s="152"/>
      <c r="J215" s="152"/>
      <c r="K215" s="152"/>
    </row>
    <row r="216" spans="1:11" ht="13.5">
      <c r="A216" s="134"/>
      <c r="B216" s="189"/>
      <c r="C216" s="130" t="str">
        <f t="shared" si="44"/>
        <v>農具費</v>
      </c>
      <c r="D216" s="148" t="s">
        <v>34</v>
      </c>
      <c r="E216" s="167">
        <v>100</v>
      </c>
      <c r="F216" s="152"/>
      <c r="G216" s="152"/>
      <c r="H216" s="152"/>
      <c r="I216" s="152"/>
      <c r="J216" s="152"/>
      <c r="K216" s="152"/>
    </row>
    <row r="217" spans="1:11" ht="13.5">
      <c r="A217" s="134"/>
      <c r="B217" s="189"/>
      <c r="C217" s="130" t="str">
        <f t="shared" si="44"/>
        <v>修繕費</v>
      </c>
      <c r="D217" s="148" t="s">
        <v>35</v>
      </c>
      <c r="E217" s="167">
        <v>50</v>
      </c>
      <c r="F217" s="152"/>
      <c r="G217" s="152"/>
      <c r="H217" s="152"/>
      <c r="I217" s="152"/>
      <c r="J217" s="152"/>
      <c r="K217" s="152"/>
    </row>
    <row r="218" spans="1:11" ht="13.5">
      <c r="A218" s="134"/>
      <c r="B218" s="189"/>
      <c r="C218" s="130" t="str">
        <f t="shared" si="44"/>
        <v>荷造運賃手数料</v>
      </c>
      <c r="D218" s="148" t="s">
        <v>36</v>
      </c>
      <c r="E218" s="167">
        <v>0</v>
      </c>
      <c r="F218" s="152"/>
      <c r="G218" s="152"/>
      <c r="H218" s="152"/>
      <c r="I218" s="152"/>
      <c r="J218" s="152"/>
      <c r="K218" s="152"/>
    </row>
    <row r="219" spans="1:11" ht="13.5">
      <c r="A219" s="134"/>
      <c r="B219" s="189"/>
      <c r="C219" s="130" t="str">
        <f t="shared" si="44"/>
        <v>雇人費</v>
      </c>
      <c r="D219" s="148" t="s">
        <v>37</v>
      </c>
      <c r="E219" s="167">
        <v>0</v>
      </c>
      <c r="F219" s="152"/>
      <c r="G219" s="152"/>
      <c r="H219" s="152"/>
      <c r="I219" s="152"/>
      <c r="J219" s="152"/>
      <c r="K219" s="152"/>
    </row>
    <row r="220" spans="1:11" ht="13.5">
      <c r="A220" s="134"/>
      <c r="B220" s="189"/>
      <c r="C220" s="130" t="str">
        <f t="shared" si="44"/>
        <v>利子割引料</v>
      </c>
      <c r="D220" s="148" t="s">
        <v>38</v>
      </c>
      <c r="E220" s="167">
        <v>100</v>
      </c>
      <c r="F220" s="152"/>
      <c r="G220" s="152"/>
      <c r="H220" s="152"/>
      <c r="I220" s="152"/>
      <c r="J220" s="152"/>
      <c r="K220" s="152"/>
    </row>
    <row r="221" spans="1:11" ht="13.5">
      <c r="A221" s="134"/>
      <c r="B221" s="189"/>
      <c r="C221" s="130" t="str">
        <f t="shared" si="44"/>
        <v>地代・賃借料</v>
      </c>
      <c r="D221" s="148" t="s">
        <v>39</v>
      </c>
      <c r="E221" s="167">
        <v>0</v>
      </c>
      <c r="F221" s="152"/>
      <c r="G221" s="152"/>
      <c r="H221" s="152"/>
      <c r="I221" s="152"/>
      <c r="J221" s="152"/>
      <c r="K221" s="152"/>
    </row>
    <row r="222" spans="1:11" ht="13.5">
      <c r="A222" s="134"/>
      <c r="B222" s="189"/>
      <c r="C222" s="130" t="str">
        <f t="shared" si="44"/>
        <v>租税公課</v>
      </c>
      <c r="D222" s="148" t="s">
        <v>40</v>
      </c>
      <c r="E222" s="167">
        <v>100</v>
      </c>
      <c r="F222" s="152"/>
      <c r="G222" s="152"/>
      <c r="H222" s="152"/>
      <c r="I222" s="152"/>
      <c r="J222" s="152"/>
      <c r="K222" s="152"/>
    </row>
    <row r="223" spans="1:11" ht="13.5">
      <c r="A223" s="134"/>
      <c r="B223" s="189"/>
      <c r="C223" s="130" t="str">
        <f t="shared" si="44"/>
        <v>農業共済掛金</v>
      </c>
      <c r="D223" s="148" t="s">
        <v>41</v>
      </c>
      <c r="E223" s="167">
        <v>0</v>
      </c>
      <c r="F223" s="152"/>
      <c r="G223" s="152"/>
      <c r="H223" s="152"/>
      <c r="I223" s="152"/>
      <c r="J223" s="152"/>
      <c r="K223" s="152"/>
    </row>
    <row r="224" spans="1:11" ht="13.5">
      <c r="A224" s="134"/>
      <c r="B224" s="189"/>
      <c r="C224" s="130" t="str">
        <f t="shared" si="44"/>
        <v>土地改良費</v>
      </c>
      <c r="D224" s="148" t="s">
        <v>42</v>
      </c>
      <c r="E224" s="167">
        <v>0</v>
      </c>
      <c r="F224" s="152"/>
      <c r="G224" s="152"/>
      <c r="H224" s="152"/>
      <c r="I224" s="152"/>
      <c r="J224" s="152"/>
      <c r="K224" s="152"/>
    </row>
    <row r="225" spans="1:11" ht="13.5">
      <c r="A225" s="134"/>
      <c r="B225" s="189"/>
      <c r="C225" s="130" t="str">
        <f t="shared" si="44"/>
        <v>その他</v>
      </c>
      <c r="D225" s="148" t="s">
        <v>43</v>
      </c>
      <c r="E225" s="167">
        <v>100</v>
      </c>
      <c r="F225" s="152"/>
      <c r="G225" s="152"/>
      <c r="H225" s="152"/>
      <c r="I225" s="152"/>
      <c r="J225" s="152"/>
      <c r="K225" s="152"/>
    </row>
    <row r="226" spans="1:11" ht="13.5">
      <c r="A226" s="134"/>
      <c r="B226" s="190"/>
      <c r="C226" s="163" t="s">
        <v>20</v>
      </c>
      <c r="D226" s="163"/>
      <c r="E226" s="147"/>
      <c r="F226" s="144">
        <f aca="true" t="shared" si="45" ref="F226:K226">SUM(F207:F225)</f>
        <v>0</v>
      </c>
      <c r="G226" s="144">
        <f t="shared" si="45"/>
        <v>0</v>
      </c>
      <c r="H226" s="144">
        <f t="shared" si="45"/>
        <v>0</v>
      </c>
      <c r="I226" s="144">
        <f t="shared" si="45"/>
        <v>0</v>
      </c>
      <c r="J226" s="144">
        <f t="shared" si="45"/>
        <v>0</v>
      </c>
      <c r="K226" s="144">
        <f t="shared" si="45"/>
        <v>0</v>
      </c>
    </row>
    <row r="227" spans="1:11" ht="13.5">
      <c r="A227" s="134"/>
      <c r="B227" s="183" t="s">
        <v>22</v>
      </c>
      <c r="C227" s="184"/>
      <c r="D227" s="160"/>
      <c r="E227" s="147"/>
      <c r="F227" s="144">
        <f aca="true" t="shared" si="46" ref="F227:K227">F205-F226</f>
        <v>0</v>
      </c>
      <c r="G227" s="144">
        <f t="shared" si="46"/>
        <v>0</v>
      </c>
      <c r="H227" s="144">
        <f t="shared" si="46"/>
        <v>0</v>
      </c>
      <c r="I227" s="144">
        <f t="shared" si="46"/>
        <v>0</v>
      </c>
      <c r="J227" s="144">
        <f t="shared" si="46"/>
        <v>0</v>
      </c>
      <c r="K227" s="144">
        <f t="shared" si="46"/>
        <v>0</v>
      </c>
    </row>
    <row r="228" spans="1:11" ht="13.5">
      <c r="A228" s="134"/>
      <c r="B228" s="134"/>
      <c r="C228" s="134"/>
      <c r="D228" s="168"/>
      <c r="E228" s="134"/>
      <c r="F228" s="138"/>
      <c r="G228" s="138"/>
      <c r="H228" s="138"/>
      <c r="I228" s="138"/>
      <c r="J228" s="138"/>
      <c r="K228" s="138"/>
    </row>
    <row r="229" spans="1:11" ht="14.25">
      <c r="A229" s="133" t="s">
        <v>68</v>
      </c>
      <c r="B229" s="134"/>
      <c r="C229" s="134"/>
      <c r="D229" s="168"/>
      <c r="E229" s="134"/>
      <c r="F229" s="135"/>
      <c r="G229" s="156"/>
      <c r="H229" s="156"/>
      <c r="I229" s="138"/>
      <c r="J229" s="138"/>
      <c r="K229" s="138"/>
    </row>
    <row r="230" spans="1:11" ht="18" customHeight="1">
      <c r="A230" s="134" t="s">
        <v>56</v>
      </c>
      <c r="B230" s="134"/>
      <c r="C230" s="134"/>
      <c r="D230" s="168"/>
      <c r="E230" s="134"/>
      <c r="F230" s="138"/>
      <c r="G230" s="138"/>
      <c r="H230" s="138"/>
      <c r="I230" s="138"/>
      <c r="J230" s="143"/>
      <c r="K230" s="143" t="s">
        <v>58</v>
      </c>
    </row>
    <row r="231" spans="1:11" ht="13.5">
      <c r="A231" s="134"/>
      <c r="B231" s="157">
        <f>IF(B9="","",B9)</f>
        <v>6</v>
      </c>
      <c r="C231" s="184">
        <f>IF(C9="","",C9)</f>
      </c>
      <c r="D231" s="185"/>
      <c r="E231" s="140" t="s">
        <v>0</v>
      </c>
      <c r="F231" s="129">
        <f>$G$1</f>
        <v>42735</v>
      </c>
      <c r="G231" s="129">
        <f>DATEVALUE((YEAR(F231)+1)&amp;"/"&amp;MONTH(F231)&amp;"/"&amp;DAY(F231))</f>
        <v>43100</v>
      </c>
      <c r="H231" s="129">
        <f>DATEVALUE((YEAR(G231)+1)&amp;"/"&amp;MONTH(G231)&amp;"/"&amp;DAY(G231))</f>
        <v>43465</v>
      </c>
      <c r="I231" s="129">
        <f>DATEVALUE((YEAR(H231)+1)&amp;"/"&amp;MONTH(H231)&amp;"/"&amp;DAY(H231))</f>
        <v>43830</v>
      </c>
      <c r="J231" s="129">
        <f>DATEVALUE((YEAR(I231)+1)&amp;"/"&amp;MONTH(I231)&amp;"/"&amp;DAY(I231))</f>
        <v>44196</v>
      </c>
      <c r="K231" s="129">
        <f>DATEVALUE((YEAR(J231)+1)&amp;"/"&amp;MONTH(J231)&amp;"/"&amp;DAY(J231))</f>
        <v>44561</v>
      </c>
    </row>
    <row r="232" spans="1:11" ht="13.5" customHeight="1">
      <c r="A232" s="134"/>
      <c r="B232" s="196" t="s">
        <v>69</v>
      </c>
      <c r="C232" s="197"/>
      <c r="D232" s="158"/>
      <c r="E232" s="140" t="str">
        <f>E234&amp;"/"&amp;E9</f>
        <v>kg/</v>
      </c>
      <c r="F232" s="152"/>
      <c r="G232" s="152"/>
      <c r="H232" s="152"/>
      <c r="I232" s="152"/>
      <c r="J232" s="152"/>
      <c r="K232" s="152"/>
    </row>
    <row r="233" spans="1:11" ht="13.5" customHeight="1">
      <c r="A233" s="134"/>
      <c r="B233" s="196" t="s">
        <v>70</v>
      </c>
      <c r="C233" s="197"/>
      <c r="D233" s="158"/>
      <c r="E233" s="159" t="str">
        <f>"円/"&amp;E234</f>
        <v>円/kg</v>
      </c>
      <c r="F233" s="152"/>
      <c r="G233" s="152"/>
      <c r="H233" s="152"/>
      <c r="I233" s="152"/>
      <c r="J233" s="152"/>
      <c r="K233" s="152"/>
    </row>
    <row r="234" spans="1:11" ht="13.5" customHeight="1">
      <c r="A234" s="134"/>
      <c r="B234" s="196" t="s">
        <v>72</v>
      </c>
      <c r="C234" s="197"/>
      <c r="D234" s="158"/>
      <c r="E234" s="5" t="s">
        <v>67</v>
      </c>
      <c r="F234" s="144">
        <f aca="true" t="shared" si="47" ref="F234:K234">F9*F232</f>
        <v>0</v>
      </c>
      <c r="G234" s="144">
        <f t="shared" si="47"/>
        <v>0</v>
      </c>
      <c r="H234" s="144">
        <f t="shared" si="47"/>
        <v>0</v>
      </c>
      <c r="I234" s="144">
        <f t="shared" si="47"/>
        <v>0</v>
      </c>
      <c r="J234" s="144">
        <f t="shared" si="47"/>
        <v>0</v>
      </c>
      <c r="K234" s="144">
        <f t="shared" si="47"/>
        <v>0</v>
      </c>
    </row>
    <row r="235" spans="1:11" ht="14.25" customHeight="1">
      <c r="A235" s="134"/>
      <c r="B235" s="188" t="s">
        <v>23</v>
      </c>
      <c r="C235" s="157" t="s">
        <v>71</v>
      </c>
      <c r="D235" s="160"/>
      <c r="E235" s="151"/>
      <c r="F235" s="144">
        <f aca="true" t="shared" si="48" ref="F235:K235">F234*F233/1000</f>
        <v>0</v>
      </c>
      <c r="G235" s="144">
        <f t="shared" si="48"/>
        <v>0</v>
      </c>
      <c r="H235" s="144">
        <f t="shared" si="48"/>
        <v>0</v>
      </c>
      <c r="I235" s="144">
        <f t="shared" si="48"/>
        <v>0</v>
      </c>
      <c r="J235" s="144">
        <f t="shared" si="48"/>
        <v>0</v>
      </c>
      <c r="K235" s="144">
        <f t="shared" si="48"/>
        <v>0</v>
      </c>
    </row>
    <row r="236" spans="1:11" ht="14.25" customHeight="1">
      <c r="A236" s="134"/>
      <c r="B236" s="189"/>
      <c r="C236" s="161"/>
      <c r="D236" s="162"/>
      <c r="E236" s="132"/>
      <c r="F236" s="152"/>
      <c r="G236" s="152"/>
      <c r="H236" s="152"/>
      <c r="I236" s="152"/>
      <c r="J236" s="152"/>
      <c r="K236" s="152"/>
    </row>
    <row r="237" spans="1:11" ht="13.5">
      <c r="A237" s="134"/>
      <c r="B237" s="189"/>
      <c r="C237" s="153"/>
      <c r="D237" s="131"/>
      <c r="E237" s="132"/>
      <c r="F237" s="152"/>
      <c r="G237" s="152"/>
      <c r="H237" s="152"/>
      <c r="I237" s="152"/>
      <c r="J237" s="152"/>
      <c r="K237" s="152"/>
    </row>
    <row r="238" spans="1:11" ht="13.5">
      <c r="A238" s="134"/>
      <c r="B238" s="190"/>
      <c r="C238" s="163" t="s">
        <v>19</v>
      </c>
      <c r="D238" s="163"/>
      <c r="E238" s="147"/>
      <c r="F238" s="144">
        <f aca="true" t="shared" si="49" ref="F238:K238">SUM(F235:F237)</f>
        <v>0</v>
      </c>
      <c r="G238" s="144">
        <f t="shared" si="49"/>
        <v>0</v>
      </c>
      <c r="H238" s="144">
        <f t="shared" si="49"/>
        <v>0</v>
      </c>
      <c r="I238" s="144">
        <f t="shared" si="49"/>
        <v>0</v>
      </c>
      <c r="J238" s="144">
        <f t="shared" si="49"/>
        <v>0</v>
      </c>
      <c r="K238" s="144">
        <f t="shared" si="49"/>
        <v>0</v>
      </c>
    </row>
    <row r="239" spans="1:11" ht="13.5">
      <c r="A239" s="134"/>
      <c r="B239" s="164"/>
      <c r="C239" s="146"/>
      <c r="D239" s="146"/>
      <c r="E239" s="165" t="s">
        <v>66</v>
      </c>
      <c r="F239" s="166"/>
      <c r="G239" s="166"/>
      <c r="H239" s="166"/>
      <c r="I239" s="166"/>
      <c r="J239" s="166"/>
      <c r="K239" s="166"/>
    </row>
    <row r="240" spans="1:11" ht="13.5" customHeight="1">
      <c r="A240" s="134"/>
      <c r="B240" s="188" t="s">
        <v>44</v>
      </c>
      <c r="C240" s="130" t="str">
        <f>IF(C23="","",C23)</f>
        <v>種苗費</v>
      </c>
      <c r="D240" s="148" t="s">
        <v>91</v>
      </c>
      <c r="E240" s="167">
        <v>0</v>
      </c>
      <c r="F240" s="152"/>
      <c r="G240" s="152"/>
      <c r="H240" s="152"/>
      <c r="I240" s="152"/>
      <c r="J240" s="152"/>
      <c r="K240" s="152"/>
    </row>
    <row r="241" spans="1:11" ht="13.5">
      <c r="A241" s="134"/>
      <c r="B241" s="189"/>
      <c r="C241" s="130" t="str">
        <f aca="true" t="shared" si="50" ref="C241:C258">IF(C24="","",C24)</f>
        <v>素畜費</v>
      </c>
      <c r="D241" s="148" t="s">
        <v>27</v>
      </c>
      <c r="E241" s="167">
        <v>0</v>
      </c>
      <c r="F241" s="152"/>
      <c r="G241" s="152"/>
      <c r="H241" s="152"/>
      <c r="I241" s="152"/>
      <c r="J241" s="152"/>
      <c r="K241" s="152"/>
    </row>
    <row r="242" spans="1:11" ht="13.5">
      <c r="A242" s="134"/>
      <c r="B242" s="189"/>
      <c r="C242" s="130" t="str">
        <f t="shared" si="50"/>
        <v>肥料費</v>
      </c>
      <c r="D242" s="148" t="s">
        <v>25</v>
      </c>
      <c r="E242" s="167">
        <v>0</v>
      </c>
      <c r="F242" s="152"/>
      <c r="G242" s="152"/>
      <c r="H242" s="152"/>
      <c r="I242" s="152"/>
      <c r="J242" s="152"/>
      <c r="K242" s="152"/>
    </row>
    <row r="243" spans="1:11" ht="13.5">
      <c r="A243" s="134"/>
      <c r="B243" s="189"/>
      <c r="C243" s="130" t="str">
        <f t="shared" si="50"/>
        <v>飼料費</v>
      </c>
      <c r="D243" s="148" t="s">
        <v>28</v>
      </c>
      <c r="E243" s="167">
        <v>0</v>
      </c>
      <c r="F243" s="152"/>
      <c r="G243" s="152"/>
      <c r="H243" s="152"/>
      <c r="I243" s="152"/>
      <c r="J243" s="152"/>
      <c r="K243" s="152"/>
    </row>
    <row r="244" spans="1:11" ht="13.5">
      <c r="A244" s="134"/>
      <c r="B244" s="189"/>
      <c r="C244" s="130" t="str">
        <f t="shared" si="50"/>
        <v>農薬衛生費</v>
      </c>
      <c r="D244" s="148" t="s">
        <v>29</v>
      </c>
      <c r="E244" s="167">
        <v>0</v>
      </c>
      <c r="F244" s="152"/>
      <c r="G244" s="152"/>
      <c r="H244" s="152"/>
      <c r="I244" s="152"/>
      <c r="J244" s="152"/>
      <c r="K244" s="152"/>
    </row>
    <row r="245" spans="1:11" ht="13.5">
      <c r="A245" s="134"/>
      <c r="B245" s="189"/>
      <c r="C245" s="130" t="str">
        <f t="shared" si="50"/>
        <v>諸材料費</v>
      </c>
      <c r="D245" s="148" t="s">
        <v>30</v>
      </c>
      <c r="E245" s="167">
        <v>0</v>
      </c>
      <c r="F245" s="152"/>
      <c r="G245" s="152"/>
      <c r="H245" s="152"/>
      <c r="I245" s="152"/>
      <c r="J245" s="152"/>
      <c r="K245" s="152"/>
    </row>
    <row r="246" spans="1:11" ht="13.5">
      <c r="A246" s="134"/>
      <c r="B246" s="189"/>
      <c r="C246" s="130" t="str">
        <f t="shared" si="50"/>
        <v>動力光熱費</v>
      </c>
      <c r="D246" s="148" t="s">
        <v>31</v>
      </c>
      <c r="E246" s="167">
        <v>0</v>
      </c>
      <c r="F246" s="152"/>
      <c r="G246" s="152"/>
      <c r="H246" s="152"/>
      <c r="I246" s="152"/>
      <c r="J246" s="152"/>
      <c r="K246" s="152"/>
    </row>
    <row r="247" spans="1:11" ht="13.5">
      <c r="A247" s="134"/>
      <c r="B247" s="189"/>
      <c r="C247" s="130" t="str">
        <f t="shared" si="50"/>
        <v>作業用衣料費</v>
      </c>
      <c r="D247" s="148" t="s">
        <v>32</v>
      </c>
      <c r="E247" s="167">
        <v>100</v>
      </c>
      <c r="F247" s="152"/>
      <c r="G247" s="152"/>
      <c r="H247" s="152"/>
      <c r="I247" s="152"/>
      <c r="J247" s="152"/>
      <c r="K247" s="152"/>
    </row>
    <row r="248" spans="1:11" ht="13.5">
      <c r="A248" s="134"/>
      <c r="B248" s="189"/>
      <c r="C248" s="130" t="str">
        <f t="shared" si="50"/>
        <v>減価償却費</v>
      </c>
      <c r="D248" s="148" t="s">
        <v>33</v>
      </c>
      <c r="E248" s="167">
        <v>100</v>
      </c>
      <c r="F248" s="152"/>
      <c r="G248" s="152"/>
      <c r="H248" s="152"/>
      <c r="I248" s="152"/>
      <c r="J248" s="152"/>
      <c r="K248" s="152"/>
    </row>
    <row r="249" spans="1:11" ht="13.5">
      <c r="A249" s="134"/>
      <c r="B249" s="189"/>
      <c r="C249" s="130" t="str">
        <f t="shared" si="50"/>
        <v>農具費</v>
      </c>
      <c r="D249" s="148" t="s">
        <v>34</v>
      </c>
      <c r="E249" s="167">
        <v>100</v>
      </c>
      <c r="F249" s="152"/>
      <c r="G249" s="152"/>
      <c r="H249" s="152"/>
      <c r="I249" s="152"/>
      <c r="J249" s="152"/>
      <c r="K249" s="152"/>
    </row>
    <row r="250" spans="1:11" ht="13.5">
      <c r="A250" s="134"/>
      <c r="B250" s="189"/>
      <c r="C250" s="130" t="str">
        <f t="shared" si="50"/>
        <v>修繕費</v>
      </c>
      <c r="D250" s="148" t="s">
        <v>35</v>
      </c>
      <c r="E250" s="167">
        <v>50</v>
      </c>
      <c r="F250" s="152"/>
      <c r="G250" s="152"/>
      <c r="H250" s="152"/>
      <c r="I250" s="152"/>
      <c r="J250" s="152"/>
      <c r="K250" s="152"/>
    </row>
    <row r="251" spans="1:11" ht="13.5">
      <c r="A251" s="134"/>
      <c r="B251" s="189"/>
      <c r="C251" s="130" t="str">
        <f t="shared" si="50"/>
        <v>荷造運賃手数料</v>
      </c>
      <c r="D251" s="148" t="s">
        <v>36</v>
      </c>
      <c r="E251" s="167">
        <v>0</v>
      </c>
      <c r="F251" s="152"/>
      <c r="G251" s="152"/>
      <c r="H251" s="152"/>
      <c r="I251" s="152"/>
      <c r="J251" s="152"/>
      <c r="K251" s="152"/>
    </row>
    <row r="252" spans="1:11" ht="13.5">
      <c r="A252" s="134"/>
      <c r="B252" s="189"/>
      <c r="C252" s="130" t="str">
        <f t="shared" si="50"/>
        <v>雇人費</v>
      </c>
      <c r="D252" s="148" t="s">
        <v>37</v>
      </c>
      <c r="E252" s="167">
        <v>0</v>
      </c>
      <c r="F252" s="152"/>
      <c r="G252" s="152"/>
      <c r="H252" s="152"/>
      <c r="I252" s="152"/>
      <c r="J252" s="152"/>
      <c r="K252" s="152"/>
    </row>
    <row r="253" spans="1:11" ht="13.5">
      <c r="A253" s="134"/>
      <c r="B253" s="189"/>
      <c r="C253" s="130" t="str">
        <f t="shared" si="50"/>
        <v>利子割引料</v>
      </c>
      <c r="D253" s="148" t="s">
        <v>38</v>
      </c>
      <c r="E253" s="167">
        <v>100</v>
      </c>
      <c r="F253" s="152"/>
      <c r="G253" s="152"/>
      <c r="H253" s="152"/>
      <c r="I253" s="152"/>
      <c r="J253" s="152"/>
      <c r="K253" s="152"/>
    </row>
    <row r="254" spans="1:11" ht="13.5">
      <c r="A254" s="134"/>
      <c r="B254" s="189"/>
      <c r="C254" s="130" t="str">
        <f t="shared" si="50"/>
        <v>地代・賃借料</v>
      </c>
      <c r="D254" s="148" t="s">
        <v>39</v>
      </c>
      <c r="E254" s="167">
        <v>0</v>
      </c>
      <c r="F254" s="152"/>
      <c r="G254" s="152"/>
      <c r="H254" s="152"/>
      <c r="I254" s="152"/>
      <c r="J254" s="152"/>
      <c r="K254" s="152"/>
    </row>
    <row r="255" spans="1:11" ht="13.5">
      <c r="A255" s="134"/>
      <c r="B255" s="189"/>
      <c r="C255" s="130" t="str">
        <f t="shared" si="50"/>
        <v>租税公課</v>
      </c>
      <c r="D255" s="148" t="s">
        <v>40</v>
      </c>
      <c r="E255" s="167">
        <v>100</v>
      </c>
      <c r="F255" s="152"/>
      <c r="G255" s="152"/>
      <c r="H255" s="152"/>
      <c r="I255" s="152"/>
      <c r="J255" s="152"/>
      <c r="K255" s="152"/>
    </row>
    <row r="256" spans="1:11" ht="13.5">
      <c r="A256" s="134"/>
      <c r="B256" s="189"/>
      <c r="C256" s="130" t="str">
        <f t="shared" si="50"/>
        <v>農業共済掛金</v>
      </c>
      <c r="D256" s="148" t="s">
        <v>41</v>
      </c>
      <c r="E256" s="167">
        <v>0</v>
      </c>
      <c r="F256" s="152"/>
      <c r="G256" s="152"/>
      <c r="H256" s="152"/>
      <c r="I256" s="152"/>
      <c r="J256" s="152"/>
      <c r="K256" s="152"/>
    </row>
    <row r="257" spans="1:11" ht="13.5">
      <c r="A257" s="134"/>
      <c r="B257" s="189"/>
      <c r="C257" s="130" t="str">
        <f t="shared" si="50"/>
        <v>土地改良費</v>
      </c>
      <c r="D257" s="148" t="s">
        <v>42</v>
      </c>
      <c r="E257" s="167">
        <v>0</v>
      </c>
      <c r="F257" s="152"/>
      <c r="G257" s="152"/>
      <c r="H257" s="152"/>
      <c r="I257" s="152"/>
      <c r="J257" s="152"/>
      <c r="K257" s="152"/>
    </row>
    <row r="258" spans="1:11" ht="13.5">
      <c r="A258" s="134"/>
      <c r="B258" s="189"/>
      <c r="C258" s="130" t="str">
        <f t="shared" si="50"/>
        <v>その他</v>
      </c>
      <c r="D258" s="148" t="s">
        <v>43</v>
      </c>
      <c r="E258" s="167">
        <v>100</v>
      </c>
      <c r="F258" s="152"/>
      <c r="G258" s="152"/>
      <c r="H258" s="152"/>
      <c r="I258" s="152"/>
      <c r="J258" s="152"/>
      <c r="K258" s="152"/>
    </row>
    <row r="259" spans="1:11" ht="13.5">
      <c r="A259" s="134"/>
      <c r="B259" s="190"/>
      <c r="C259" s="163" t="s">
        <v>20</v>
      </c>
      <c r="D259" s="163"/>
      <c r="E259" s="147"/>
      <c r="F259" s="144">
        <f aca="true" t="shared" si="51" ref="F259:K259">SUM(F240:F258)</f>
        <v>0</v>
      </c>
      <c r="G259" s="144">
        <f t="shared" si="51"/>
        <v>0</v>
      </c>
      <c r="H259" s="144">
        <f t="shared" si="51"/>
        <v>0</v>
      </c>
      <c r="I259" s="144">
        <f t="shared" si="51"/>
        <v>0</v>
      </c>
      <c r="J259" s="144">
        <f t="shared" si="51"/>
        <v>0</v>
      </c>
      <c r="K259" s="144">
        <f t="shared" si="51"/>
        <v>0</v>
      </c>
    </row>
    <row r="260" spans="1:11" ht="13.5">
      <c r="A260" s="134"/>
      <c r="B260" s="183" t="s">
        <v>22</v>
      </c>
      <c r="C260" s="184"/>
      <c r="D260" s="160"/>
      <c r="E260" s="147"/>
      <c r="F260" s="144">
        <f aca="true" t="shared" si="52" ref="F260:K260">F238-F259</f>
        <v>0</v>
      </c>
      <c r="G260" s="144">
        <f t="shared" si="52"/>
        <v>0</v>
      </c>
      <c r="H260" s="144">
        <f t="shared" si="52"/>
        <v>0</v>
      </c>
      <c r="I260" s="144">
        <f t="shared" si="52"/>
        <v>0</v>
      </c>
      <c r="J260" s="144">
        <f t="shared" si="52"/>
        <v>0</v>
      </c>
      <c r="K260" s="144">
        <f t="shared" si="52"/>
        <v>0</v>
      </c>
    </row>
    <row r="261" spans="1:11" ht="13.5">
      <c r="A261" s="134"/>
      <c r="B261" s="134"/>
      <c r="C261" s="134"/>
      <c r="D261" s="168"/>
      <c r="E261" s="134"/>
      <c r="F261" s="138"/>
      <c r="G261" s="138"/>
      <c r="H261" s="138"/>
      <c r="I261" s="138"/>
      <c r="J261" s="138"/>
      <c r="K261" s="138"/>
    </row>
    <row r="262" spans="1:11" ht="14.25">
      <c r="A262" s="133" t="s">
        <v>68</v>
      </c>
      <c r="B262" s="134"/>
      <c r="C262" s="134"/>
      <c r="D262" s="168"/>
      <c r="E262" s="134"/>
      <c r="F262" s="135"/>
      <c r="G262" s="156"/>
      <c r="H262" s="156"/>
      <c r="I262" s="138"/>
      <c r="J262" s="138"/>
      <c r="K262" s="138"/>
    </row>
    <row r="263" spans="1:11" ht="18" customHeight="1">
      <c r="A263" s="134" t="s">
        <v>56</v>
      </c>
      <c r="B263" s="134"/>
      <c r="C263" s="134"/>
      <c r="D263" s="168"/>
      <c r="E263" s="134"/>
      <c r="F263" s="138"/>
      <c r="G263" s="138"/>
      <c r="H263" s="138"/>
      <c r="I263" s="138"/>
      <c r="J263" s="143"/>
      <c r="K263" s="143" t="s">
        <v>58</v>
      </c>
    </row>
    <row r="264" spans="1:11" ht="13.5">
      <c r="A264" s="134"/>
      <c r="B264" s="157">
        <f>IF(B10="","",B10)</f>
        <v>7</v>
      </c>
      <c r="C264" s="184">
        <f>IF(C10="","",C10)</f>
      </c>
      <c r="D264" s="185"/>
      <c r="E264" s="140" t="s">
        <v>0</v>
      </c>
      <c r="F264" s="129">
        <f>$G$1</f>
        <v>42735</v>
      </c>
      <c r="G264" s="129">
        <f>DATEVALUE((YEAR(F264)+1)&amp;"/"&amp;MONTH(F264)&amp;"/"&amp;DAY(F264))</f>
        <v>43100</v>
      </c>
      <c r="H264" s="129">
        <f>DATEVALUE((YEAR(G264)+1)&amp;"/"&amp;MONTH(G264)&amp;"/"&amp;DAY(G264))</f>
        <v>43465</v>
      </c>
      <c r="I264" s="129">
        <f>DATEVALUE((YEAR(H264)+1)&amp;"/"&amp;MONTH(H264)&amp;"/"&amp;DAY(H264))</f>
        <v>43830</v>
      </c>
      <c r="J264" s="129">
        <f>DATEVALUE((YEAR(I264)+1)&amp;"/"&amp;MONTH(I264)&amp;"/"&amp;DAY(I264))</f>
        <v>44196</v>
      </c>
      <c r="K264" s="129">
        <f>DATEVALUE((YEAR(J264)+1)&amp;"/"&amp;MONTH(J264)&amp;"/"&amp;DAY(J264))</f>
        <v>44561</v>
      </c>
    </row>
    <row r="265" spans="1:11" ht="13.5" customHeight="1">
      <c r="A265" s="134"/>
      <c r="B265" s="196" t="s">
        <v>69</v>
      </c>
      <c r="C265" s="197"/>
      <c r="D265" s="158"/>
      <c r="E265" s="140" t="str">
        <f>E267&amp;"/"&amp;E10</f>
        <v>kg/</v>
      </c>
      <c r="F265" s="152"/>
      <c r="G265" s="152"/>
      <c r="H265" s="152"/>
      <c r="I265" s="152"/>
      <c r="J265" s="152"/>
      <c r="K265" s="152"/>
    </row>
    <row r="266" spans="1:11" ht="13.5" customHeight="1">
      <c r="A266" s="134"/>
      <c r="B266" s="196" t="s">
        <v>70</v>
      </c>
      <c r="C266" s="197"/>
      <c r="D266" s="158"/>
      <c r="E266" s="159" t="str">
        <f>"円/"&amp;E267</f>
        <v>円/kg</v>
      </c>
      <c r="F266" s="152"/>
      <c r="G266" s="152"/>
      <c r="H266" s="152"/>
      <c r="I266" s="152"/>
      <c r="J266" s="152"/>
      <c r="K266" s="152"/>
    </row>
    <row r="267" spans="1:11" ht="13.5" customHeight="1">
      <c r="A267" s="134"/>
      <c r="B267" s="196" t="s">
        <v>72</v>
      </c>
      <c r="C267" s="197"/>
      <c r="D267" s="158"/>
      <c r="E267" s="5" t="s">
        <v>67</v>
      </c>
      <c r="F267" s="144">
        <f aca="true" t="shared" si="53" ref="F267:K267">F10*F265</f>
        <v>0</v>
      </c>
      <c r="G267" s="144">
        <f t="shared" si="53"/>
        <v>0</v>
      </c>
      <c r="H267" s="144">
        <f t="shared" si="53"/>
        <v>0</v>
      </c>
      <c r="I267" s="144">
        <f t="shared" si="53"/>
        <v>0</v>
      </c>
      <c r="J267" s="144">
        <f t="shared" si="53"/>
        <v>0</v>
      </c>
      <c r="K267" s="144">
        <f t="shared" si="53"/>
        <v>0</v>
      </c>
    </row>
    <row r="268" spans="1:11" ht="14.25" customHeight="1">
      <c r="A268" s="134"/>
      <c r="B268" s="188" t="s">
        <v>23</v>
      </c>
      <c r="C268" s="157" t="s">
        <v>71</v>
      </c>
      <c r="D268" s="160"/>
      <c r="E268" s="151"/>
      <c r="F268" s="144">
        <f aca="true" t="shared" si="54" ref="F268:K268">F267*F266/1000</f>
        <v>0</v>
      </c>
      <c r="G268" s="144">
        <f t="shared" si="54"/>
        <v>0</v>
      </c>
      <c r="H268" s="144">
        <f t="shared" si="54"/>
        <v>0</v>
      </c>
      <c r="I268" s="144">
        <f t="shared" si="54"/>
        <v>0</v>
      </c>
      <c r="J268" s="144">
        <f t="shared" si="54"/>
        <v>0</v>
      </c>
      <c r="K268" s="144">
        <f t="shared" si="54"/>
        <v>0</v>
      </c>
    </row>
    <row r="269" spans="1:11" ht="14.25" customHeight="1">
      <c r="A269" s="134"/>
      <c r="B269" s="189"/>
      <c r="C269" s="161"/>
      <c r="D269" s="162"/>
      <c r="E269" s="132"/>
      <c r="F269" s="152"/>
      <c r="G269" s="152"/>
      <c r="H269" s="152"/>
      <c r="I269" s="152"/>
      <c r="J269" s="152"/>
      <c r="K269" s="152"/>
    </row>
    <row r="270" spans="1:11" ht="13.5">
      <c r="A270" s="134"/>
      <c r="B270" s="189"/>
      <c r="C270" s="153"/>
      <c r="D270" s="131"/>
      <c r="E270" s="132"/>
      <c r="F270" s="152"/>
      <c r="G270" s="152"/>
      <c r="H270" s="152"/>
      <c r="I270" s="152"/>
      <c r="J270" s="152"/>
      <c r="K270" s="152"/>
    </row>
    <row r="271" spans="1:11" ht="13.5">
      <c r="A271" s="134"/>
      <c r="B271" s="190"/>
      <c r="C271" s="163" t="s">
        <v>19</v>
      </c>
      <c r="D271" s="163"/>
      <c r="E271" s="147"/>
      <c r="F271" s="144">
        <f aca="true" t="shared" si="55" ref="F271:K271">SUM(F268:F270)</f>
        <v>0</v>
      </c>
      <c r="G271" s="144">
        <f t="shared" si="55"/>
        <v>0</v>
      </c>
      <c r="H271" s="144">
        <f t="shared" si="55"/>
        <v>0</v>
      </c>
      <c r="I271" s="144">
        <f t="shared" si="55"/>
        <v>0</v>
      </c>
      <c r="J271" s="144">
        <f t="shared" si="55"/>
        <v>0</v>
      </c>
      <c r="K271" s="144">
        <f t="shared" si="55"/>
        <v>0</v>
      </c>
    </row>
    <row r="272" spans="1:11" ht="13.5">
      <c r="A272" s="134"/>
      <c r="B272" s="164"/>
      <c r="C272" s="146"/>
      <c r="D272" s="146"/>
      <c r="E272" s="165" t="s">
        <v>66</v>
      </c>
      <c r="F272" s="166"/>
      <c r="G272" s="166"/>
      <c r="H272" s="166"/>
      <c r="I272" s="166"/>
      <c r="J272" s="166"/>
      <c r="K272" s="166"/>
    </row>
    <row r="273" spans="1:11" ht="13.5" customHeight="1">
      <c r="A273" s="134"/>
      <c r="B273" s="188" t="s">
        <v>44</v>
      </c>
      <c r="C273" s="130" t="str">
        <f>IF(C23="","",C23)</f>
        <v>種苗費</v>
      </c>
      <c r="D273" s="148" t="s">
        <v>91</v>
      </c>
      <c r="E273" s="167">
        <v>0</v>
      </c>
      <c r="F273" s="152"/>
      <c r="G273" s="152"/>
      <c r="H273" s="152"/>
      <c r="I273" s="152"/>
      <c r="J273" s="152"/>
      <c r="K273" s="152"/>
    </row>
    <row r="274" spans="1:11" ht="13.5">
      <c r="A274" s="134"/>
      <c r="B274" s="189"/>
      <c r="C274" s="130" t="str">
        <f aca="true" t="shared" si="56" ref="C274:C291">IF(C24="","",C24)</f>
        <v>素畜費</v>
      </c>
      <c r="D274" s="148" t="s">
        <v>27</v>
      </c>
      <c r="E274" s="167">
        <v>0</v>
      </c>
      <c r="F274" s="152"/>
      <c r="G274" s="152"/>
      <c r="H274" s="152"/>
      <c r="I274" s="152"/>
      <c r="J274" s="152"/>
      <c r="K274" s="152"/>
    </row>
    <row r="275" spans="1:11" ht="13.5">
      <c r="A275" s="134"/>
      <c r="B275" s="189"/>
      <c r="C275" s="130" t="str">
        <f t="shared" si="56"/>
        <v>肥料費</v>
      </c>
      <c r="D275" s="148" t="s">
        <v>25</v>
      </c>
      <c r="E275" s="167">
        <v>0</v>
      </c>
      <c r="F275" s="152"/>
      <c r="G275" s="152"/>
      <c r="H275" s="152"/>
      <c r="I275" s="152"/>
      <c r="J275" s="152"/>
      <c r="K275" s="152"/>
    </row>
    <row r="276" spans="1:11" ht="13.5">
      <c r="A276" s="134"/>
      <c r="B276" s="189"/>
      <c r="C276" s="130" t="str">
        <f t="shared" si="56"/>
        <v>飼料費</v>
      </c>
      <c r="D276" s="148" t="s">
        <v>28</v>
      </c>
      <c r="E276" s="167">
        <v>0</v>
      </c>
      <c r="F276" s="152"/>
      <c r="G276" s="152"/>
      <c r="H276" s="152"/>
      <c r="I276" s="152"/>
      <c r="J276" s="152"/>
      <c r="K276" s="152"/>
    </row>
    <row r="277" spans="1:11" ht="13.5">
      <c r="A277" s="134"/>
      <c r="B277" s="189"/>
      <c r="C277" s="130" t="str">
        <f t="shared" si="56"/>
        <v>農薬衛生費</v>
      </c>
      <c r="D277" s="148" t="s">
        <v>29</v>
      </c>
      <c r="E277" s="167">
        <v>0</v>
      </c>
      <c r="F277" s="152"/>
      <c r="G277" s="152"/>
      <c r="H277" s="152"/>
      <c r="I277" s="152"/>
      <c r="J277" s="152"/>
      <c r="K277" s="152"/>
    </row>
    <row r="278" spans="1:11" ht="13.5">
      <c r="A278" s="134"/>
      <c r="B278" s="189"/>
      <c r="C278" s="130" t="str">
        <f t="shared" si="56"/>
        <v>諸材料費</v>
      </c>
      <c r="D278" s="148" t="s">
        <v>30</v>
      </c>
      <c r="E278" s="167">
        <v>0</v>
      </c>
      <c r="F278" s="152"/>
      <c r="G278" s="152"/>
      <c r="H278" s="152"/>
      <c r="I278" s="152"/>
      <c r="J278" s="152"/>
      <c r="K278" s="152"/>
    </row>
    <row r="279" spans="1:11" ht="13.5">
      <c r="A279" s="134"/>
      <c r="B279" s="189"/>
      <c r="C279" s="130" t="str">
        <f t="shared" si="56"/>
        <v>動力光熱費</v>
      </c>
      <c r="D279" s="148" t="s">
        <v>31</v>
      </c>
      <c r="E279" s="167">
        <v>0</v>
      </c>
      <c r="F279" s="152"/>
      <c r="G279" s="152"/>
      <c r="H279" s="152"/>
      <c r="I279" s="152"/>
      <c r="J279" s="152"/>
      <c r="K279" s="152"/>
    </row>
    <row r="280" spans="1:11" ht="13.5">
      <c r="A280" s="134"/>
      <c r="B280" s="189"/>
      <c r="C280" s="130" t="str">
        <f t="shared" si="56"/>
        <v>作業用衣料費</v>
      </c>
      <c r="D280" s="148" t="s">
        <v>32</v>
      </c>
      <c r="E280" s="167">
        <v>100</v>
      </c>
      <c r="F280" s="152"/>
      <c r="G280" s="152"/>
      <c r="H280" s="152"/>
      <c r="I280" s="152"/>
      <c r="J280" s="152"/>
      <c r="K280" s="152"/>
    </row>
    <row r="281" spans="1:11" ht="13.5">
      <c r="A281" s="134"/>
      <c r="B281" s="189"/>
      <c r="C281" s="130" t="str">
        <f t="shared" si="56"/>
        <v>減価償却費</v>
      </c>
      <c r="D281" s="148" t="s">
        <v>33</v>
      </c>
      <c r="E281" s="167">
        <v>100</v>
      </c>
      <c r="F281" s="152"/>
      <c r="G281" s="152"/>
      <c r="H281" s="152"/>
      <c r="I281" s="152"/>
      <c r="J281" s="152"/>
      <c r="K281" s="152"/>
    </row>
    <row r="282" spans="1:11" ht="13.5">
      <c r="A282" s="134"/>
      <c r="B282" s="189"/>
      <c r="C282" s="130" t="str">
        <f t="shared" si="56"/>
        <v>農具費</v>
      </c>
      <c r="D282" s="148" t="s">
        <v>34</v>
      </c>
      <c r="E282" s="167">
        <v>100</v>
      </c>
      <c r="F282" s="152"/>
      <c r="G282" s="152"/>
      <c r="H282" s="152"/>
      <c r="I282" s="152"/>
      <c r="J282" s="152"/>
      <c r="K282" s="152"/>
    </row>
    <row r="283" spans="1:11" ht="13.5">
      <c r="A283" s="134"/>
      <c r="B283" s="189"/>
      <c r="C283" s="130" t="str">
        <f t="shared" si="56"/>
        <v>修繕費</v>
      </c>
      <c r="D283" s="148" t="s">
        <v>35</v>
      </c>
      <c r="E283" s="167">
        <v>50</v>
      </c>
      <c r="F283" s="152"/>
      <c r="G283" s="152"/>
      <c r="H283" s="152"/>
      <c r="I283" s="152"/>
      <c r="J283" s="152"/>
      <c r="K283" s="152"/>
    </row>
    <row r="284" spans="1:11" ht="13.5">
      <c r="A284" s="134"/>
      <c r="B284" s="189"/>
      <c r="C284" s="130" t="str">
        <f t="shared" si="56"/>
        <v>荷造運賃手数料</v>
      </c>
      <c r="D284" s="148" t="s">
        <v>36</v>
      </c>
      <c r="E284" s="167">
        <v>0</v>
      </c>
      <c r="F284" s="152"/>
      <c r="G284" s="152"/>
      <c r="H284" s="152"/>
      <c r="I284" s="152"/>
      <c r="J284" s="152"/>
      <c r="K284" s="152"/>
    </row>
    <row r="285" spans="1:11" ht="13.5">
      <c r="A285" s="134"/>
      <c r="B285" s="189"/>
      <c r="C285" s="130" t="str">
        <f t="shared" si="56"/>
        <v>雇人費</v>
      </c>
      <c r="D285" s="148" t="s">
        <v>37</v>
      </c>
      <c r="E285" s="167">
        <v>0</v>
      </c>
      <c r="F285" s="152"/>
      <c r="G285" s="152"/>
      <c r="H285" s="152"/>
      <c r="I285" s="152"/>
      <c r="J285" s="152"/>
      <c r="K285" s="152"/>
    </row>
    <row r="286" spans="1:11" ht="13.5">
      <c r="A286" s="134"/>
      <c r="B286" s="189"/>
      <c r="C286" s="130" t="str">
        <f t="shared" si="56"/>
        <v>利子割引料</v>
      </c>
      <c r="D286" s="148" t="s">
        <v>38</v>
      </c>
      <c r="E286" s="167">
        <v>100</v>
      </c>
      <c r="F286" s="152"/>
      <c r="G286" s="152"/>
      <c r="H286" s="152"/>
      <c r="I286" s="152"/>
      <c r="J286" s="152"/>
      <c r="K286" s="152"/>
    </row>
    <row r="287" spans="1:11" ht="13.5">
      <c r="A287" s="134"/>
      <c r="B287" s="189"/>
      <c r="C287" s="130" t="str">
        <f t="shared" si="56"/>
        <v>地代・賃借料</v>
      </c>
      <c r="D287" s="148" t="s">
        <v>39</v>
      </c>
      <c r="E287" s="167">
        <v>0</v>
      </c>
      <c r="F287" s="152"/>
      <c r="G287" s="152"/>
      <c r="H287" s="152"/>
      <c r="I287" s="152"/>
      <c r="J287" s="152"/>
      <c r="K287" s="152"/>
    </row>
    <row r="288" spans="1:11" ht="13.5">
      <c r="A288" s="134"/>
      <c r="B288" s="189"/>
      <c r="C288" s="130" t="str">
        <f t="shared" si="56"/>
        <v>租税公課</v>
      </c>
      <c r="D288" s="148" t="s">
        <v>40</v>
      </c>
      <c r="E288" s="167">
        <v>100</v>
      </c>
      <c r="F288" s="152"/>
      <c r="G288" s="152"/>
      <c r="H288" s="152"/>
      <c r="I288" s="152"/>
      <c r="J288" s="152"/>
      <c r="K288" s="152"/>
    </row>
    <row r="289" spans="1:11" ht="13.5">
      <c r="A289" s="134"/>
      <c r="B289" s="189"/>
      <c r="C289" s="130" t="str">
        <f t="shared" si="56"/>
        <v>農業共済掛金</v>
      </c>
      <c r="D289" s="148" t="s">
        <v>41</v>
      </c>
      <c r="E289" s="167">
        <v>0</v>
      </c>
      <c r="F289" s="152"/>
      <c r="G289" s="152"/>
      <c r="H289" s="152"/>
      <c r="I289" s="152"/>
      <c r="J289" s="152"/>
      <c r="K289" s="152"/>
    </row>
    <row r="290" spans="1:11" ht="13.5">
      <c r="A290" s="134"/>
      <c r="B290" s="189"/>
      <c r="C290" s="130" t="str">
        <f t="shared" si="56"/>
        <v>土地改良費</v>
      </c>
      <c r="D290" s="148" t="s">
        <v>42</v>
      </c>
      <c r="E290" s="167">
        <v>0</v>
      </c>
      <c r="F290" s="152"/>
      <c r="G290" s="152"/>
      <c r="H290" s="152"/>
      <c r="I290" s="152"/>
      <c r="J290" s="152"/>
      <c r="K290" s="152"/>
    </row>
    <row r="291" spans="1:11" ht="13.5">
      <c r="A291" s="134"/>
      <c r="B291" s="189"/>
      <c r="C291" s="130" t="str">
        <f t="shared" si="56"/>
        <v>その他</v>
      </c>
      <c r="D291" s="148" t="s">
        <v>43</v>
      </c>
      <c r="E291" s="167">
        <v>100</v>
      </c>
      <c r="F291" s="152"/>
      <c r="G291" s="152"/>
      <c r="H291" s="152"/>
      <c r="I291" s="152"/>
      <c r="J291" s="152"/>
      <c r="K291" s="152"/>
    </row>
    <row r="292" spans="1:11" ht="13.5">
      <c r="A292" s="134"/>
      <c r="B292" s="190"/>
      <c r="C292" s="163" t="s">
        <v>20</v>
      </c>
      <c r="D292" s="163"/>
      <c r="E292" s="147"/>
      <c r="F292" s="144">
        <f aca="true" t="shared" si="57" ref="F292:K292">SUM(F273:F291)</f>
        <v>0</v>
      </c>
      <c r="G292" s="144">
        <f t="shared" si="57"/>
        <v>0</v>
      </c>
      <c r="H292" s="144">
        <f t="shared" si="57"/>
        <v>0</v>
      </c>
      <c r="I292" s="144">
        <f t="shared" si="57"/>
        <v>0</v>
      </c>
      <c r="J292" s="144">
        <f t="shared" si="57"/>
        <v>0</v>
      </c>
      <c r="K292" s="144">
        <f t="shared" si="57"/>
        <v>0</v>
      </c>
    </row>
    <row r="293" spans="1:11" ht="13.5">
      <c r="A293" s="134"/>
      <c r="B293" s="183" t="s">
        <v>22</v>
      </c>
      <c r="C293" s="184"/>
      <c r="D293" s="160"/>
      <c r="E293" s="147"/>
      <c r="F293" s="144">
        <f aca="true" t="shared" si="58" ref="F293:K293">F271-F292</f>
        <v>0</v>
      </c>
      <c r="G293" s="144">
        <f t="shared" si="58"/>
        <v>0</v>
      </c>
      <c r="H293" s="144">
        <f t="shared" si="58"/>
        <v>0</v>
      </c>
      <c r="I293" s="144">
        <f t="shared" si="58"/>
        <v>0</v>
      </c>
      <c r="J293" s="144">
        <f t="shared" si="58"/>
        <v>0</v>
      </c>
      <c r="K293" s="144">
        <f t="shared" si="58"/>
        <v>0</v>
      </c>
    </row>
    <row r="294" spans="1:11" ht="13.5">
      <c r="A294" s="134"/>
      <c r="B294" s="134"/>
      <c r="C294" s="134"/>
      <c r="D294" s="168"/>
      <c r="E294" s="134"/>
      <c r="F294" s="138"/>
      <c r="G294" s="138"/>
      <c r="H294" s="138"/>
      <c r="I294" s="138"/>
      <c r="J294" s="138"/>
      <c r="K294" s="138"/>
    </row>
    <row r="295" spans="1:11" ht="14.25">
      <c r="A295" s="133" t="s">
        <v>68</v>
      </c>
      <c r="B295" s="134"/>
      <c r="C295" s="134"/>
      <c r="D295" s="168"/>
      <c r="E295" s="134"/>
      <c r="F295" s="135"/>
      <c r="G295" s="156"/>
      <c r="H295" s="156"/>
      <c r="I295" s="138"/>
      <c r="J295" s="138"/>
      <c r="K295" s="138"/>
    </row>
    <row r="296" spans="1:11" ht="18" customHeight="1">
      <c r="A296" s="134" t="s">
        <v>56</v>
      </c>
      <c r="B296" s="134"/>
      <c r="C296" s="134"/>
      <c r="D296" s="168"/>
      <c r="E296" s="134"/>
      <c r="F296" s="138"/>
      <c r="G296" s="138"/>
      <c r="H296" s="138"/>
      <c r="I296" s="138"/>
      <c r="J296" s="143"/>
      <c r="K296" s="143" t="s">
        <v>58</v>
      </c>
    </row>
    <row r="297" spans="1:11" ht="13.5">
      <c r="A297" s="134"/>
      <c r="B297" s="157">
        <f>IF(B11="","",B11)</f>
        <v>8</v>
      </c>
      <c r="C297" s="184">
        <f>IF(C11="","",C11)</f>
      </c>
      <c r="D297" s="185"/>
      <c r="E297" s="140" t="s">
        <v>0</v>
      </c>
      <c r="F297" s="129">
        <f>$G$1</f>
        <v>42735</v>
      </c>
      <c r="G297" s="129">
        <f>DATEVALUE((YEAR(F297)+1)&amp;"/"&amp;MONTH(F297)&amp;"/"&amp;DAY(F297))</f>
        <v>43100</v>
      </c>
      <c r="H297" s="129">
        <f>DATEVALUE((YEAR(G297)+1)&amp;"/"&amp;MONTH(G297)&amp;"/"&amp;DAY(G297))</f>
        <v>43465</v>
      </c>
      <c r="I297" s="129">
        <f>DATEVALUE((YEAR(H297)+1)&amp;"/"&amp;MONTH(H297)&amp;"/"&amp;DAY(H297))</f>
        <v>43830</v>
      </c>
      <c r="J297" s="129">
        <f>DATEVALUE((YEAR(I297)+1)&amp;"/"&amp;MONTH(I297)&amp;"/"&amp;DAY(I297))</f>
        <v>44196</v>
      </c>
      <c r="K297" s="129">
        <f>DATEVALUE((YEAR(J297)+1)&amp;"/"&amp;MONTH(J297)&amp;"/"&amp;DAY(J297))</f>
        <v>44561</v>
      </c>
    </row>
    <row r="298" spans="1:11" ht="13.5" customHeight="1">
      <c r="A298" s="134"/>
      <c r="B298" s="196" t="s">
        <v>69</v>
      </c>
      <c r="C298" s="197"/>
      <c r="D298" s="158"/>
      <c r="E298" s="140" t="str">
        <f>E300&amp;"/"&amp;E11</f>
        <v>kg/</v>
      </c>
      <c r="F298" s="152"/>
      <c r="G298" s="152"/>
      <c r="H298" s="152"/>
      <c r="I298" s="152"/>
      <c r="J298" s="152"/>
      <c r="K298" s="152"/>
    </row>
    <row r="299" spans="1:11" ht="13.5" customHeight="1">
      <c r="A299" s="134"/>
      <c r="B299" s="196" t="s">
        <v>70</v>
      </c>
      <c r="C299" s="197"/>
      <c r="D299" s="158"/>
      <c r="E299" s="159" t="str">
        <f>"円/"&amp;E300</f>
        <v>円/kg</v>
      </c>
      <c r="F299" s="152"/>
      <c r="G299" s="152"/>
      <c r="H299" s="152"/>
      <c r="I299" s="152"/>
      <c r="J299" s="152"/>
      <c r="K299" s="152"/>
    </row>
    <row r="300" spans="1:11" ht="13.5" customHeight="1">
      <c r="A300" s="134"/>
      <c r="B300" s="196" t="s">
        <v>72</v>
      </c>
      <c r="C300" s="197"/>
      <c r="D300" s="158"/>
      <c r="E300" s="5" t="s">
        <v>67</v>
      </c>
      <c r="F300" s="144">
        <f aca="true" t="shared" si="59" ref="F300:K300">F11*F298</f>
        <v>0</v>
      </c>
      <c r="G300" s="144">
        <f t="shared" si="59"/>
        <v>0</v>
      </c>
      <c r="H300" s="144">
        <f t="shared" si="59"/>
        <v>0</v>
      </c>
      <c r="I300" s="144">
        <f t="shared" si="59"/>
        <v>0</v>
      </c>
      <c r="J300" s="144">
        <f t="shared" si="59"/>
        <v>0</v>
      </c>
      <c r="K300" s="144">
        <f t="shared" si="59"/>
        <v>0</v>
      </c>
    </row>
    <row r="301" spans="1:11" ht="14.25" customHeight="1">
      <c r="A301" s="134"/>
      <c r="B301" s="188" t="s">
        <v>23</v>
      </c>
      <c r="C301" s="157" t="s">
        <v>71</v>
      </c>
      <c r="D301" s="160"/>
      <c r="E301" s="151"/>
      <c r="F301" s="144">
        <f aca="true" t="shared" si="60" ref="F301:K301">F300*F299/1000</f>
        <v>0</v>
      </c>
      <c r="G301" s="144">
        <f t="shared" si="60"/>
        <v>0</v>
      </c>
      <c r="H301" s="144">
        <f t="shared" si="60"/>
        <v>0</v>
      </c>
      <c r="I301" s="144">
        <f t="shared" si="60"/>
        <v>0</v>
      </c>
      <c r="J301" s="144">
        <f t="shared" si="60"/>
        <v>0</v>
      </c>
      <c r="K301" s="144">
        <f t="shared" si="60"/>
        <v>0</v>
      </c>
    </row>
    <row r="302" spans="1:11" ht="14.25" customHeight="1">
      <c r="A302" s="134"/>
      <c r="B302" s="189"/>
      <c r="C302" s="161"/>
      <c r="D302" s="162"/>
      <c r="E302" s="132"/>
      <c r="F302" s="152"/>
      <c r="G302" s="152"/>
      <c r="H302" s="152"/>
      <c r="I302" s="152"/>
      <c r="J302" s="152"/>
      <c r="K302" s="152"/>
    </row>
    <row r="303" spans="1:11" ht="13.5">
      <c r="A303" s="134"/>
      <c r="B303" s="189"/>
      <c r="C303" s="153"/>
      <c r="D303" s="131"/>
      <c r="E303" s="132"/>
      <c r="F303" s="152"/>
      <c r="G303" s="152"/>
      <c r="H303" s="152"/>
      <c r="I303" s="152"/>
      <c r="J303" s="152"/>
      <c r="K303" s="152"/>
    </row>
    <row r="304" spans="1:11" ht="13.5">
      <c r="A304" s="134"/>
      <c r="B304" s="190"/>
      <c r="C304" s="163" t="s">
        <v>19</v>
      </c>
      <c r="D304" s="163"/>
      <c r="E304" s="147"/>
      <c r="F304" s="144">
        <f aca="true" t="shared" si="61" ref="F304:K304">SUM(F301:F303)</f>
        <v>0</v>
      </c>
      <c r="G304" s="144">
        <f t="shared" si="61"/>
        <v>0</v>
      </c>
      <c r="H304" s="144">
        <f t="shared" si="61"/>
        <v>0</v>
      </c>
      <c r="I304" s="144">
        <f t="shared" si="61"/>
        <v>0</v>
      </c>
      <c r="J304" s="144">
        <f t="shared" si="61"/>
        <v>0</v>
      </c>
      <c r="K304" s="144">
        <f t="shared" si="61"/>
        <v>0</v>
      </c>
    </row>
    <row r="305" spans="1:11" ht="13.5">
      <c r="A305" s="134"/>
      <c r="B305" s="164"/>
      <c r="C305" s="146"/>
      <c r="D305" s="146"/>
      <c r="E305" s="165" t="s">
        <v>66</v>
      </c>
      <c r="F305" s="166"/>
      <c r="G305" s="166"/>
      <c r="H305" s="166"/>
      <c r="I305" s="166"/>
      <c r="J305" s="166"/>
      <c r="K305" s="166"/>
    </row>
    <row r="306" spans="1:11" ht="13.5" customHeight="1">
      <c r="A306" s="134"/>
      <c r="B306" s="188" t="s">
        <v>44</v>
      </c>
      <c r="C306" s="130" t="str">
        <f>IF(C23="","",C23)</f>
        <v>種苗費</v>
      </c>
      <c r="D306" s="148" t="s">
        <v>91</v>
      </c>
      <c r="E306" s="167">
        <v>0</v>
      </c>
      <c r="F306" s="152"/>
      <c r="G306" s="152"/>
      <c r="H306" s="152"/>
      <c r="I306" s="152"/>
      <c r="J306" s="152"/>
      <c r="K306" s="152"/>
    </row>
    <row r="307" spans="1:11" ht="13.5">
      <c r="A307" s="134"/>
      <c r="B307" s="189"/>
      <c r="C307" s="130" t="str">
        <f aca="true" t="shared" si="62" ref="C307:C324">IF(C24="","",C24)</f>
        <v>素畜費</v>
      </c>
      <c r="D307" s="148" t="s">
        <v>27</v>
      </c>
      <c r="E307" s="167">
        <v>0</v>
      </c>
      <c r="F307" s="152"/>
      <c r="G307" s="152"/>
      <c r="H307" s="152"/>
      <c r="I307" s="152"/>
      <c r="J307" s="152"/>
      <c r="K307" s="152"/>
    </row>
    <row r="308" spans="1:11" ht="13.5">
      <c r="A308" s="134"/>
      <c r="B308" s="189"/>
      <c r="C308" s="130" t="str">
        <f t="shared" si="62"/>
        <v>肥料費</v>
      </c>
      <c r="D308" s="148" t="s">
        <v>25</v>
      </c>
      <c r="E308" s="167">
        <v>0</v>
      </c>
      <c r="F308" s="152"/>
      <c r="G308" s="152"/>
      <c r="H308" s="152"/>
      <c r="I308" s="152"/>
      <c r="J308" s="152"/>
      <c r="K308" s="152"/>
    </row>
    <row r="309" spans="1:11" ht="13.5">
      <c r="A309" s="134"/>
      <c r="B309" s="189"/>
      <c r="C309" s="130" t="str">
        <f t="shared" si="62"/>
        <v>飼料費</v>
      </c>
      <c r="D309" s="148" t="s">
        <v>28</v>
      </c>
      <c r="E309" s="167">
        <v>0</v>
      </c>
      <c r="F309" s="152"/>
      <c r="G309" s="152"/>
      <c r="H309" s="152"/>
      <c r="I309" s="152"/>
      <c r="J309" s="152"/>
      <c r="K309" s="152"/>
    </row>
    <row r="310" spans="1:11" ht="13.5">
      <c r="A310" s="134"/>
      <c r="B310" s="189"/>
      <c r="C310" s="130" t="str">
        <f t="shared" si="62"/>
        <v>農薬衛生費</v>
      </c>
      <c r="D310" s="148" t="s">
        <v>29</v>
      </c>
      <c r="E310" s="167">
        <v>0</v>
      </c>
      <c r="F310" s="152"/>
      <c r="G310" s="152"/>
      <c r="H310" s="152"/>
      <c r="I310" s="152"/>
      <c r="J310" s="152"/>
      <c r="K310" s="152"/>
    </row>
    <row r="311" spans="1:11" ht="13.5">
      <c r="A311" s="134"/>
      <c r="B311" s="189"/>
      <c r="C311" s="130" t="str">
        <f t="shared" si="62"/>
        <v>諸材料費</v>
      </c>
      <c r="D311" s="148" t="s">
        <v>30</v>
      </c>
      <c r="E311" s="167">
        <v>0</v>
      </c>
      <c r="F311" s="152"/>
      <c r="G311" s="152"/>
      <c r="H311" s="152"/>
      <c r="I311" s="152"/>
      <c r="J311" s="152"/>
      <c r="K311" s="152"/>
    </row>
    <row r="312" spans="1:11" ht="13.5">
      <c r="A312" s="134"/>
      <c r="B312" s="189"/>
      <c r="C312" s="130" t="str">
        <f t="shared" si="62"/>
        <v>動力光熱費</v>
      </c>
      <c r="D312" s="148" t="s">
        <v>31</v>
      </c>
      <c r="E312" s="167">
        <v>0</v>
      </c>
      <c r="F312" s="152"/>
      <c r="G312" s="152"/>
      <c r="H312" s="152"/>
      <c r="I312" s="152"/>
      <c r="J312" s="152"/>
      <c r="K312" s="152"/>
    </row>
    <row r="313" spans="1:11" ht="13.5">
      <c r="A313" s="134"/>
      <c r="B313" s="189"/>
      <c r="C313" s="130" t="str">
        <f t="shared" si="62"/>
        <v>作業用衣料費</v>
      </c>
      <c r="D313" s="148" t="s">
        <v>32</v>
      </c>
      <c r="E313" s="167">
        <v>100</v>
      </c>
      <c r="F313" s="152"/>
      <c r="G313" s="152"/>
      <c r="H313" s="152"/>
      <c r="I313" s="152"/>
      <c r="J313" s="152"/>
      <c r="K313" s="152"/>
    </row>
    <row r="314" spans="1:11" ht="13.5">
      <c r="A314" s="134"/>
      <c r="B314" s="189"/>
      <c r="C314" s="130" t="str">
        <f t="shared" si="62"/>
        <v>減価償却費</v>
      </c>
      <c r="D314" s="148" t="s">
        <v>33</v>
      </c>
      <c r="E314" s="167">
        <v>100</v>
      </c>
      <c r="F314" s="152"/>
      <c r="G314" s="152"/>
      <c r="H314" s="152"/>
      <c r="I314" s="152"/>
      <c r="J314" s="152"/>
      <c r="K314" s="152"/>
    </row>
    <row r="315" spans="1:11" ht="13.5">
      <c r="A315" s="134"/>
      <c r="B315" s="189"/>
      <c r="C315" s="130" t="str">
        <f t="shared" si="62"/>
        <v>農具費</v>
      </c>
      <c r="D315" s="148" t="s">
        <v>34</v>
      </c>
      <c r="E315" s="167">
        <v>100</v>
      </c>
      <c r="F315" s="152"/>
      <c r="G315" s="152"/>
      <c r="H315" s="152"/>
      <c r="I315" s="152"/>
      <c r="J315" s="152"/>
      <c r="K315" s="152"/>
    </row>
    <row r="316" spans="1:11" ht="13.5">
      <c r="A316" s="134"/>
      <c r="B316" s="189"/>
      <c r="C316" s="130" t="str">
        <f t="shared" si="62"/>
        <v>修繕費</v>
      </c>
      <c r="D316" s="148" t="s">
        <v>35</v>
      </c>
      <c r="E316" s="167">
        <v>50</v>
      </c>
      <c r="F316" s="152"/>
      <c r="G316" s="152"/>
      <c r="H316" s="152"/>
      <c r="I316" s="152"/>
      <c r="J316" s="152"/>
      <c r="K316" s="152"/>
    </row>
    <row r="317" spans="1:11" ht="13.5">
      <c r="A317" s="134"/>
      <c r="B317" s="189"/>
      <c r="C317" s="130" t="str">
        <f t="shared" si="62"/>
        <v>荷造運賃手数料</v>
      </c>
      <c r="D317" s="148" t="s">
        <v>36</v>
      </c>
      <c r="E317" s="167">
        <v>0</v>
      </c>
      <c r="F317" s="152"/>
      <c r="G317" s="152"/>
      <c r="H317" s="152"/>
      <c r="I317" s="152"/>
      <c r="J317" s="152"/>
      <c r="K317" s="152"/>
    </row>
    <row r="318" spans="1:11" ht="13.5">
      <c r="A318" s="134"/>
      <c r="B318" s="189"/>
      <c r="C318" s="130" t="str">
        <f t="shared" si="62"/>
        <v>雇人費</v>
      </c>
      <c r="D318" s="148" t="s">
        <v>37</v>
      </c>
      <c r="E318" s="167">
        <v>0</v>
      </c>
      <c r="F318" s="152"/>
      <c r="G318" s="152"/>
      <c r="H318" s="152"/>
      <c r="I318" s="152"/>
      <c r="J318" s="152"/>
      <c r="K318" s="152"/>
    </row>
    <row r="319" spans="1:11" ht="13.5">
      <c r="A319" s="134"/>
      <c r="B319" s="189"/>
      <c r="C319" s="130" t="str">
        <f t="shared" si="62"/>
        <v>利子割引料</v>
      </c>
      <c r="D319" s="148" t="s">
        <v>38</v>
      </c>
      <c r="E319" s="167">
        <v>100</v>
      </c>
      <c r="F319" s="152"/>
      <c r="G319" s="152"/>
      <c r="H319" s="152"/>
      <c r="I319" s="152"/>
      <c r="J319" s="152"/>
      <c r="K319" s="152"/>
    </row>
    <row r="320" spans="1:11" ht="13.5">
      <c r="A320" s="134"/>
      <c r="B320" s="189"/>
      <c r="C320" s="130" t="str">
        <f t="shared" si="62"/>
        <v>地代・賃借料</v>
      </c>
      <c r="D320" s="148" t="s">
        <v>39</v>
      </c>
      <c r="E320" s="167">
        <v>0</v>
      </c>
      <c r="F320" s="152"/>
      <c r="G320" s="152"/>
      <c r="H320" s="152"/>
      <c r="I320" s="152"/>
      <c r="J320" s="152"/>
      <c r="K320" s="152"/>
    </row>
    <row r="321" spans="1:11" ht="13.5">
      <c r="A321" s="134"/>
      <c r="B321" s="189"/>
      <c r="C321" s="130" t="str">
        <f t="shared" si="62"/>
        <v>租税公課</v>
      </c>
      <c r="D321" s="148" t="s">
        <v>40</v>
      </c>
      <c r="E321" s="167">
        <v>100</v>
      </c>
      <c r="F321" s="152"/>
      <c r="G321" s="152"/>
      <c r="H321" s="152"/>
      <c r="I321" s="152"/>
      <c r="J321" s="152"/>
      <c r="K321" s="152"/>
    </row>
    <row r="322" spans="1:11" ht="13.5">
      <c r="A322" s="134"/>
      <c r="B322" s="189"/>
      <c r="C322" s="130" t="str">
        <f t="shared" si="62"/>
        <v>農業共済掛金</v>
      </c>
      <c r="D322" s="148" t="s">
        <v>41</v>
      </c>
      <c r="E322" s="167">
        <v>0</v>
      </c>
      <c r="F322" s="152"/>
      <c r="G322" s="152"/>
      <c r="H322" s="152"/>
      <c r="I322" s="152"/>
      <c r="J322" s="152"/>
      <c r="K322" s="152"/>
    </row>
    <row r="323" spans="1:11" ht="13.5">
      <c r="A323" s="134"/>
      <c r="B323" s="189"/>
      <c r="C323" s="130" t="str">
        <f t="shared" si="62"/>
        <v>土地改良費</v>
      </c>
      <c r="D323" s="148" t="s">
        <v>42</v>
      </c>
      <c r="E323" s="167">
        <v>0</v>
      </c>
      <c r="F323" s="152"/>
      <c r="G323" s="152"/>
      <c r="H323" s="152"/>
      <c r="I323" s="152"/>
      <c r="J323" s="152"/>
      <c r="K323" s="152"/>
    </row>
    <row r="324" spans="1:11" ht="13.5">
      <c r="A324" s="134"/>
      <c r="B324" s="189"/>
      <c r="C324" s="130" t="str">
        <f t="shared" si="62"/>
        <v>その他</v>
      </c>
      <c r="D324" s="148" t="s">
        <v>43</v>
      </c>
      <c r="E324" s="167">
        <v>100</v>
      </c>
      <c r="F324" s="152"/>
      <c r="G324" s="152"/>
      <c r="H324" s="152"/>
      <c r="I324" s="152"/>
      <c r="J324" s="152"/>
      <c r="K324" s="152"/>
    </row>
    <row r="325" spans="1:11" ht="13.5">
      <c r="A325" s="134"/>
      <c r="B325" s="190"/>
      <c r="C325" s="163" t="s">
        <v>20</v>
      </c>
      <c r="D325" s="163"/>
      <c r="E325" s="147"/>
      <c r="F325" s="144">
        <f aca="true" t="shared" si="63" ref="F325:K325">SUM(F306:F324)</f>
        <v>0</v>
      </c>
      <c r="G325" s="144">
        <f t="shared" si="63"/>
        <v>0</v>
      </c>
      <c r="H325" s="144">
        <f t="shared" si="63"/>
        <v>0</v>
      </c>
      <c r="I325" s="144">
        <f t="shared" si="63"/>
        <v>0</v>
      </c>
      <c r="J325" s="144">
        <f t="shared" si="63"/>
        <v>0</v>
      </c>
      <c r="K325" s="144">
        <f t="shared" si="63"/>
        <v>0</v>
      </c>
    </row>
    <row r="326" spans="1:11" ht="13.5">
      <c r="A326" s="134"/>
      <c r="B326" s="183" t="s">
        <v>22</v>
      </c>
      <c r="C326" s="184"/>
      <c r="D326" s="160"/>
      <c r="E326" s="147"/>
      <c r="F326" s="144">
        <f aca="true" t="shared" si="64" ref="F326:K326">F304-F325</f>
        <v>0</v>
      </c>
      <c r="G326" s="144">
        <f t="shared" si="64"/>
        <v>0</v>
      </c>
      <c r="H326" s="144">
        <f t="shared" si="64"/>
        <v>0</v>
      </c>
      <c r="I326" s="144">
        <f t="shared" si="64"/>
        <v>0</v>
      </c>
      <c r="J326" s="144">
        <f t="shared" si="64"/>
        <v>0</v>
      </c>
      <c r="K326" s="144">
        <f t="shared" si="64"/>
        <v>0</v>
      </c>
    </row>
  </sheetData>
  <sheetProtection sheet="1" objects="1" scenarios="1" formatCells="0" formatColumns="0" formatRows="0" insertRows="0"/>
  <mergeCells count="78">
    <mergeCell ref="B306:B325"/>
    <mergeCell ref="B326:C326"/>
    <mergeCell ref="C7:D7"/>
    <mergeCell ref="C8:D8"/>
    <mergeCell ref="C9:D9"/>
    <mergeCell ref="C10:D10"/>
    <mergeCell ref="C11:D11"/>
    <mergeCell ref="C14:E14"/>
    <mergeCell ref="B298:C298"/>
    <mergeCell ref="B299:C299"/>
    <mergeCell ref="C297:D297"/>
    <mergeCell ref="B300:C300"/>
    <mergeCell ref="B301:B304"/>
    <mergeCell ref="B266:C266"/>
    <mergeCell ref="B267:C267"/>
    <mergeCell ref="B268:B271"/>
    <mergeCell ref="B273:B292"/>
    <mergeCell ref="B293:C293"/>
    <mergeCell ref="B235:B238"/>
    <mergeCell ref="B240:B259"/>
    <mergeCell ref="B260:C260"/>
    <mergeCell ref="B265:C265"/>
    <mergeCell ref="C264:D264"/>
    <mergeCell ref="B227:C227"/>
    <mergeCell ref="C231:D231"/>
    <mergeCell ref="B232:C232"/>
    <mergeCell ref="B233:C233"/>
    <mergeCell ref="B234:C234"/>
    <mergeCell ref="B200:C200"/>
    <mergeCell ref="B201:C201"/>
    <mergeCell ref="C198:D198"/>
    <mergeCell ref="B202:B205"/>
    <mergeCell ref="B207:B226"/>
    <mergeCell ref="B168:C168"/>
    <mergeCell ref="B169:B172"/>
    <mergeCell ref="B174:B193"/>
    <mergeCell ref="B194:C194"/>
    <mergeCell ref="B199:C199"/>
    <mergeCell ref="B141:B160"/>
    <mergeCell ref="B161:C161"/>
    <mergeCell ref="B166:C166"/>
    <mergeCell ref="B167:C167"/>
    <mergeCell ref="C165:D165"/>
    <mergeCell ref="B133:C133"/>
    <mergeCell ref="C132:D132"/>
    <mergeCell ref="B134:C134"/>
    <mergeCell ref="B135:C135"/>
    <mergeCell ref="B136:B139"/>
    <mergeCell ref="B101:C101"/>
    <mergeCell ref="B102:C102"/>
    <mergeCell ref="B103:B106"/>
    <mergeCell ref="B108:B127"/>
    <mergeCell ref="B128:C128"/>
    <mergeCell ref="B100:C100"/>
    <mergeCell ref="C16:E16"/>
    <mergeCell ref="C13:E13"/>
    <mergeCell ref="C18:E18"/>
    <mergeCell ref="C19:E19"/>
    <mergeCell ref="C20:E20"/>
    <mergeCell ref="C21:E21"/>
    <mergeCell ref="C15:E15"/>
    <mergeCell ref="C99:D99"/>
    <mergeCell ref="B67:C67"/>
    <mergeCell ref="C66:D66"/>
    <mergeCell ref="B68:C68"/>
    <mergeCell ref="B95:C95"/>
    <mergeCell ref="B75:B94"/>
    <mergeCell ref="B70:B73"/>
    <mergeCell ref="B69:C69"/>
    <mergeCell ref="B3:D3"/>
    <mergeCell ref="C4:D4"/>
    <mergeCell ref="C5:D5"/>
    <mergeCell ref="C6:D6"/>
    <mergeCell ref="B53:B61"/>
    <mergeCell ref="B23:B42"/>
    <mergeCell ref="B13:B21"/>
    <mergeCell ref="C17:E17"/>
    <mergeCell ref="B45:B52"/>
  </mergeCells>
  <printOptions/>
  <pageMargins left="0.58" right="0.41" top="0.43" bottom="0.48" header="0.41" footer="0.41"/>
  <pageSetup horizontalDpi="300" verticalDpi="300" orientation="portrait" paperSize="9" scale="93" r:id="rId3"/>
  <rowBreaks count="4" manualBreakCount="4">
    <brk id="62" max="10" man="1"/>
    <brk id="128" max="10" man="1"/>
    <brk id="194" max="10" man="1"/>
    <brk id="260" max="10"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E11"/>
  <sheetViews>
    <sheetView zoomScalePageLayoutView="0" workbookViewId="0" topLeftCell="A1">
      <selection activeCell="D3" sqref="D3"/>
    </sheetView>
  </sheetViews>
  <sheetFormatPr defaultColWidth="9.00390625" defaultRowHeight="13.5"/>
  <cols>
    <col min="1" max="1" width="2.625" style="20" customWidth="1"/>
    <col min="2" max="2" width="18.125" style="20" bestFit="1" customWidth="1"/>
    <col min="3" max="3" width="12.75390625" style="20" bestFit="1" customWidth="1"/>
    <col min="4" max="4" width="12.50390625" style="20" bestFit="1" customWidth="1"/>
    <col min="5" max="5" width="26.125" style="20" customWidth="1"/>
    <col min="6" max="16384" width="9.00390625" style="20" customWidth="1"/>
  </cols>
  <sheetData>
    <row r="1" ht="21" customHeight="1">
      <c r="A1" s="21" t="s">
        <v>152</v>
      </c>
    </row>
    <row r="2" spans="2:5" ht="21" customHeight="1">
      <c r="B2" s="198" t="s">
        <v>146</v>
      </c>
      <c r="C2" s="199"/>
      <c r="D2" s="121" t="s">
        <v>158</v>
      </c>
      <c r="E2" s="121" t="s">
        <v>155</v>
      </c>
    </row>
    <row r="3" spans="2:5" ht="21" customHeight="1">
      <c r="B3" s="124" t="s">
        <v>149</v>
      </c>
      <c r="C3" s="30" t="s">
        <v>151</v>
      </c>
      <c r="D3" s="128"/>
      <c r="E3" s="120"/>
    </row>
    <row r="4" spans="2:5" ht="21" customHeight="1">
      <c r="B4" s="124" t="s">
        <v>150</v>
      </c>
      <c r="C4" s="30" t="s">
        <v>151</v>
      </c>
      <c r="D4" s="128"/>
      <c r="E4" s="120"/>
    </row>
    <row r="5" spans="2:5" ht="21" customHeight="1">
      <c r="B5" s="124" t="s">
        <v>156</v>
      </c>
      <c r="C5" s="30" t="s">
        <v>147</v>
      </c>
      <c r="D5" s="128"/>
      <c r="E5" s="120"/>
    </row>
    <row r="6" spans="2:5" ht="21" customHeight="1">
      <c r="B6" s="124" t="s">
        <v>157</v>
      </c>
      <c r="C6" s="30" t="s">
        <v>147</v>
      </c>
      <c r="D6" s="128"/>
      <c r="E6" s="120"/>
    </row>
    <row r="7" spans="2:5" ht="21" customHeight="1">
      <c r="B7" s="124" t="s">
        <v>153</v>
      </c>
      <c r="C7" s="30" t="s">
        <v>148</v>
      </c>
      <c r="D7" s="128"/>
      <c r="E7" s="120"/>
    </row>
    <row r="8" spans="1:5" ht="21" customHeight="1">
      <c r="A8" s="122"/>
      <c r="B8" s="124" t="s">
        <v>154</v>
      </c>
      <c r="C8" s="30" t="s">
        <v>148</v>
      </c>
      <c r="D8" s="128"/>
      <c r="E8" s="120"/>
    </row>
    <row r="9" spans="1:4" ht="13.5">
      <c r="A9" s="122"/>
      <c r="B9" s="122"/>
      <c r="C9" s="123"/>
      <c r="D9" s="122"/>
    </row>
    <row r="10" spans="1:4" ht="13.5">
      <c r="A10" s="122"/>
      <c r="B10" s="122"/>
      <c r="C10" s="123"/>
      <c r="D10" s="122"/>
    </row>
    <row r="11" spans="1:4" ht="13.5">
      <c r="A11" s="122"/>
      <c r="B11" s="122"/>
      <c r="C11" s="123"/>
      <c r="D11" s="122"/>
    </row>
  </sheetData>
  <sheetProtection formatCells="0" formatColumns="0" formatRows="0"/>
  <mergeCells count="1">
    <mergeCell ref="B2:C2"/>
  </mergeCells>
  <dataValidations count="4">
    <dataValidation allowBlank="1" showInputMessage="1" showErrorMessage="1" imeMode="disabled" sqref="D9:D11"/>
    <dataValidation errorStyle="warning" type="decimal" allowBlank="1" showInputMessage="1" showErrorMessage="1" errorTitle="千円単位で入力" error="千円単位で入力入力してください&#10;15,000円/10a → 15" imeMode="disabled" sqref="D3:D4">
      <formula1>0</formula1>
      <formula2>100</formula2>
    </dataValidation>
    <dataValidation errorStyle="warning" type="decimal" allowBlank="1" showInputMessage="1" showErrorMessage="1" errorTitle="千円単位で入力" error="千円単位で入力入力してください&#10;6,500円/日 → 6.5" imeMode="disabled" sqref="D7:D8">
      <formula1>0</formula1>
      <formula2>100</formula2>
    </dataValidation>
    <dataValidation errorStyle="warning" type="decimal" allowBlank="1" showInputMessage="1" showErrorMessage="1" errorTitle="千円単位で入力" error="千円単位で入力入力してください&#10;2,000,000円/年 → 2,000" imeMode="disabled" sqref="D5:D6">
      <formula1>0</formula1>
      <formula2>100000</formula2>
    </dataValidation>
  </dataValidations>
  <printOptions/>
  <pageMargins left="0.5905511811023623" right="0.5905511811023623" top="0.5905511811023623" bottom="0.5118110236220472" header="0.5118110236220472" footer="0.3937007874015748"/>
  <pageSetup fitToHeight="1" fitToWidth="1"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FFFFCC"/>
    <pageSetUpPr fitToPage="1"/>
  </sheetPr>
  <dimension ref="A1:AU201"/>
  <sheetViews>
    <sheetView zoomScalePageLayoutView="0" workbookViewId="0" topLeftCell="A1">
      <pane xSplit="2" ySplit="4" topLeftCell="C5" activePane="bottomRight" state="frozen"/>
      <selection pane="topLeft" activeCell="Q4" sqref="Q4:Y4"/>
      <selection pane="topRight" activeCell="Q4" sqref="Q4:Y4"/>
      <selection pane="bottomLeft" activeCell="Q4" sqref="Q4:Y4"/>
      <selection pane="bottomRight" activeCell="A5" sqref="A5"/>
    </sheetView>
  </sheetViews>
  <sheetFormatPr defaultColWidth="9.00390625" defaultRowHeight="13.5"/>
  <cols>
    <col min="1" max="1" width="10.50390625" style="7" customWidth="1"/>
    <col min="2" max="2" width="15.875" style="7" bestFit="1" customWidth="1"/>
    <col min="3" max="3" width="4.50390625" style="7" bestFit="1" customWidth="1"/>
    <col min="4" max="4" width="3.375" style="1" bestFit="1" customWidth="1"/>
    <col min="5" max="5" width="10.125" style="7" bestFit="1" customWidth="1"/>
    <col min="6" max="6" width="12.625" style="10" customWidth="1"/>
    <col min="7" max="7" width="5.75390625" style="10" customWidth="1"/>
    <col min="8" max="8" width="12.625" style="10" customWidth="1"/>
    <col min="9" max="9" width="5.25390625" style="7" hidden="1" customWidth="1"/>
    <col min="10" max="10" width="5.00390625" style="10" customWidth="1"/>
    <col min="11" max="11" width="5.00390625" style="7" customWidth="1"/>
    <col min="12" max="12" width="7.125" style="7" customWidth="1"/>
    <col min="13" max="19" width="11.50390625" style="7" customWidth="1"/>
    <col min="20" max="32" width="11.50390625" style="7" hidden="1" customWidth="1"/>
    <col min="33" max="34" width="12.625" style="7" hidden="1" customWidth="1"/>
    <col min="35" max="35" width="12.625" style="11" hidden="1" customWidth="1"/>
    <col min="36" max="43" width="12.625" style="7" hidden="1" customWidth="1"/>
    <col min="44" max="46" width="11.125" style="7" hidden="1" customWidth="1"/>
    <col min="47" max="47" width="1.625" style="11" customWidth="1"/>
    <col min="48" max="50" width="1.625" style="7" customWidth="1"/>
    <col min="51" max="16384" width="9.00390625" style="7" customWidth="1"/>
  </cols>
  <sheetData>
    <row r="1" spans="1:7" ht="17.25">
      <c r="A1" s="6" t="s">
        <v>96</v>
      </c>
      <c r="D1" s="2"/>
      <c r="E1" s="8" t="s">
        <v>123</v>
      </c>
      <c r="F1" s="98">
        <f>'経営計画表'!G1</f>
        <v>42735</v>
      </c>
      <c r="G1" s="9"/>
    </row>
    <row r="2" ht="8.25" customHeight="1">
      <c r="E2" s="12"/>
    </row>
    <row r="3" spans="1:47" ht="26.25" customHeight="1">
      <c r="A3" s="202" t="s">
        <v>73</v>
      </c>
      <c r="B3" s="204" t="s">
        <v>74</v>
      </c>
      <c r="C3" s="207" t="s">
        <v>75</v>
      </c>
      <c r="D3" s="207"/>
      <c r="E3" s="206" t="s">
        <v>76</v>
      </c>
      <c r="F3" s="209" t="s">
        <v>77</v>
      </c>
      <c r="G3" s="200" t="s">
        <v>78</v>
      </c>
      <c r="H3" s="218" t="s">
        <v>79</v>
      </c>
      <c r="I3" s="206" t="s">
        <v>80</v>
      </c>
      <c r="J3" s="219" t="s">
        <v>81</v>
      </c>
      <c r="K3" s="206" t="s">
        <v>82</v>
      </c>
      <c r="L3" s="206" t="s">
        <v>83</v>
      </c>
      <c r="M3" s="204" t="s">
        <v>84</v>
      </c>
      <c r="N3" s="204"/>
      <c r="O3" s="204"/>
      <c r="P3" s="204"/>
      <c r="Q3" s="204"/>
      <c r="R3" s="204"/>
      <c r="S3" s="204"/>
      <c r="T3" s="204"/>
      <c r="U3" s="204"/>
      <c r="V3" s="222"/>
      <c r="W3" s="216" t="s">
        <v>85</v>
      </c>
      <c r="X3" s="216"/>
      <c r="Y3" s="216"/>
      <c r="Z3" s="216"/>
      <c r="AA3" s="216"/>
      <c r="AB3" s="216"/>
      <c r="AC3" s="216"/>
      <c r="AD3" s="216"/>
      <c r="AE3" s="216"/>
      <c r="AF3" s="216"/>
      <c r="AG3" s="215" t="s">
        <v>86</v>
      </c>
      <c r="AH3" s="216"/>
      <c r="AI3" s="216"/>
      <c r="AJ3" s="216"/>
      <c r="AK3" s="216"/>
      <c r="AL3" s="216"/>
      <c r="AM3" s="216"/>
      <c r="AN3" s="216"/>
      <c r="AO3" s="216"/>
      <c r="AP3" s="216"/>
      <c r="AQ3" s="217"/>
      <c r="AR3" s="213" t="s">
        <v>87</v>
      </c>
      <c r="AS3" s="213" t="s">
        <v>88</v>
      </c>
      <c r="AT3" s="211" t="s">
        <v>89</v>
      </c>
      <c r="AU3" s="97"/>
    </row>
    <row r="4" spans="1:47" ht="26.25" customHeight="1">
      <c r="A4" s="203"/>
      <c r="B4" s="205"/>
      <c r="C4" s="208"/>
      <c r="D4" s="208"/>
      <c r="E4" s="205"/>
      <c r="F4" s="210"/>
      <c r="G4" s="201"/>
      <c r="H4" s="210"/>
      <c r="I4" s="205"/>
      <c r="J4" s="220"/>
      <c r="K4" s="221"/>
      <c r="L4" s="221"/>
      <c r="M4" s="125">
        <f>$F$1</f>
        <v>42735</v>
      </c>
      <c r="N4" s="125">
        <f>DATEVALUE((YEAR($F$1)+1)&amp;"/"&amp;MONTH($F$1)&amp;"/"&amp;DAY($F$1))</f>
        <v>43100</v>
      </c>
      <c r="O4" s="125">
        <f aca="true" t="shared" si="0" ref="O4:V4">DATEVALUE((YEAR(N4)+1)&amp;"/"&amp;MONTH(N4)&amp;"/"&amp;DAY(N4))</f>
        <v>43465</v>
      </c>
      <c r="P4" s="125">
        <f t="shared" si="0"/>
        <v>43830</v>
      </c>
      <c r="Q4" s="125">
        <f t="shared" si="0"/>
        <v>44196</v>
      </c>
      <c r="R4" s="125">
        <f t="shared" si="0"/>
        <v>44561</v>
      </c>
      <c r="S4" s="125">
        <f t="shared" si="0"/>
        <v>44926</v>
      </c>
      <c r="T4" s="125">
        <f t="shared" si="0"/>
        <v>45291</v>
      </c>
      <c r="U4" s="125">
        <f t="shared" si="0"/>
        <v>45657</v>
      </c>
      <c r="V4" s="126">
        <f t="shared" si="0"/>
        <v>46022</v>
      </c>
      <c r="W4" s="89">
        <f>$F$1</f>
        <v>42735</v>
      </c>
      <c r="X4" s="13">
        <f>DATEVALUE((YEAR($F$1)+1)&amp;"/"&amp;MONTH($F$1)&amp;"/"&amp;DAY($F$1))</f>
        <v>43100</v>
      </c>
      <c r="Y4" s="13">
        <f aca="true" t="shared" si="1" ref="Y4:AF4">DATEVALUE((YEAR(X4)+1)&amp;"/"&amp;MONTH(X4)&amp;"/"&amp;DAY(X4))</f>
        <v>43465</v>
      </c>
      <c r="Z4" s="13">
        <f t="shared" si="1"/>
        <v>43830</v>
      </c>
      <c r="AA4" s="13">
        <f t="shared" si="1"/>
        <v>44196</v>
      </c>
      <c r="AB4" s="13">
        <f t="shared" si="1"/>
        <v>44561</v>
      </c>
      <c r="AC4" s="13">
        <f t="shared" si="1"/>
        <v>44926</v>
      </c>
      <c r="AD4" s="13">
        <f t="shared" si="1"/>
        <v>45291</v>
      </c>
      <c r="AE4" s="13">
        <f t="shared" si="1"/>
        <v>45657</v>
      </c>
      <c r="AF4" s="13">
        <f t="shared" si="1"/>
        <v>46022</v>
      </c>
      <c r="AG4" s="13">
        <f>DATEVALUE((YEAR($F$1)-1)&amp;"/"&amp;MONTH($F$1)&amp;"/"&amp;DAY($F$1))</f>
        <v>42369</v>
      </c>
      <c r="AH4" s="13">
        <f>$F$1</f>
        <v>42735</v>
      </c>
      <c r="AI4" s="13">
        <f>DATEVALUE((YEAR($F$1)+1)&amp;"/"&amp;MONTH($F$1)&amp;"/"&amp;DAY($F$1))</f>
        <v>43100</v>
      </c>
      <c r="AJ4" s="13">
        <f aca="true" t="shared" si="2" ref="AJ4:AQ4">DATEVALUE((YEAR(AI4)+1)&amp;"/"&amp;MONTH(AI4)&amp;"/"&amp;DAY(AI4))</f>
        <v>43465</v>
      </c>
      <c r="AK4" s="13">
        <f t="shared" si="2"/>
        <v>43830</v>
      </c>
      <c r="AL4" s="13">
        <f t="shared" si="2"/>
        <v>44196</v>
      </c>
      <c r="AM4" s="13">
        <f t="shared" si="2"/>
        <v>44561</v>
      </c>
      <c r="AN4" s="13">
        <f t="shared" si="2"/>
        <v>44926</v>
      </c>
      <c r="AO4" s="13">
        <f t="shared" si="2"/>
        <v>45291</v>
      </c>
      <c r="AP4" s="13">
        <f t="shared" si="2"/>
        <v>45657</v>
      </c>
      <c r="AQ4" s="13">
        <f t="shared" si="2"/>
        <v>46022</v>
      </c>
      <c r="AR4" s="214"/>
      <c r="AS4" s="214"/>
      <c r="AT4" s="212"/>
      <c r="AU4" s="97"/>
    </row>
    <row r="5" spans="1:47" ht="20.25" customHeight="1">
      <c r="A5" s="41"/>
      <c r="B5" s="42"/>
      <c r="C5" s="65"/>
      <c r="D5" s="66"/>
      <c r="E5" s="43"/>
      <c r="F5" s="44"/>
      <c r="G5" s="45">
        <v>1</v>
      </c>
      <c r="H5" s="46">
        <f>IF(F5="","",F5*G5)</f>
      </c>
      <c r="I5" s="47"/>
      <c r="J5" s="46">
        <v>1</v>
      </c>
      <c r="K5" s="42"/>
      <c r="L5" s="48">
        <f>IF(K5="","",ROUNDUP(1/K5,3))</f>
      </c>
      <c r="M5" s="49">
        <f aca="true" t="shared" si="3" ref="M5:V5">IF(AND(AH5="",AG5=""),"",IF(AG5="",ROUNDDOWN(AH5,0),ROUNDDOWN(AH5-AG5,0)))</f>
      </c>
      <c r="N5" s="49">
        <f t="shared" si="3"/>
      </c>
      <c r="O5" s="49">
        <f t="shared" si="3"/>
      </c>
      <c r="P5" s="49">
        <f t="shared" si="3"/>
      </c>
      <c r="Q5" s="49">
        <f t="shared" si="3"/>
      </c>
      <c r="R5" s="49">
        <f t="shared" si="3"/>
      </c>
      <c r="S5" s="49">
        <f t="shared" si="3"/>
      </c>
      <c r="T5" s="49">
        <f t="shared" si="3"/>
      </c>
      <c r="U5" s="49">
        <f t="shared" si="3"/>
      </c>
      <c r="V5" s="94">
        <f t="shared" si="3"/>
      </c>
      <c r="W5" s="90">
        <f aca="true" t="shared" si="4" ref="W5:AF5">IF(OR($H5="",$AH5=""),"",IF($H5-AH5&gt;0,$H5-AH5,0))</f>
      </c>
      <c r="X5" s="49">
        <f t="shared" si="4"/>
      </c>
      <c r="Y5" s="49">
        <f t="shared" si="4"/>
      </c>
      <c r="Z5" s="49">
        <f t="shared" si="4"/>
      </c>
      <c r="AA5" s="49">
        <f t="shared" si="4"/>
      </c>
      <c r="AB5" s="49">
        <f t="shared" si="4"/>
      </c>
      <c r="AC5" s="49">
        <f t="shared" si="4"/>
      </c>
      <c r="AD5" s="49">
        <f t="shared" si="4"/>
      </c>
      <c r="AE5" s="49">
        <f t="shared" si="4"/>
      </c>
      <c r="AF5" s="49">
        <f t="shared" si="4"/>
      </c>
      <c r="AG5" s="49">
        <f aca="true" t="shared" si="5" ref="AG5:AQ5">IF(OR($E5="",$E5&gt;AG$4),"",IF($AR5="",IF(ROUNDDOWN(($H5-$J5)*$L5,0)*(DATEDIF($E5,AG$4,"M")+1)/12&lt;$H5-$J5,ROUNDDOWN(($H5-$J5)*$L5,0)*(DATEDIF($E5,AG$4,"M")+1)/12,$H5-$J5),IF(ROUNDDOWN(($H5-$J5)*$L5,0)*(DATEDIF($E5,$AR5,"M")+1)/12&lt;$H5-$J5,IF(DATEDIF($E5,$AR5,"M")&lt;DATEDIF($E5,AG$4,"M"),ROUNDDOWN(($H5-$J5)*$L5,0)*(DATEDIF($E5,$AR5,"M")+1)/12,ROUNDDOWN(($H5-$J5)*$L5,0)*(DATEDIF($E5,AG$4,"M")+1)/12),$H5-$J5)))</f>
      </c>
      <c r="AH5" s="49">
        <f t="shared" si="5"/>
      </c>
      <c r="AI5" s="49">
        <f t="shared" si="5"/>
      </c>
      <c r="AJ5" s="49">
        <f t="shared" si="5"/>
      </c>
      <c r="AK5" s="49">
        <f t="shared" si="5"/>
      </c>
      <c r="AL5" s="49">
        <f t="shared" si="5"/>
      </c>
      <c r="AM5" s="49">
        <f t="shared" si="5"/>
      </c>
      <c r="AN5" s="49">
        <f t="shared" si="5"/>
      </c>
      <c r="AO5" s="49">
        <f t="shared" si="5"/>
      </c>
      <c r="AP5" s="49">
        <f t="shared" si="5"/>
      </c>
      <c r="AQ5" s="49">
        <f t="shared" si="5"/>
      </c>
      <c r="AR5" s="50"/>
      <c r="AS5" s="51"/>
      <c r="AT5" s="52"/>
      <c r="AU5" s="97"/>
    </row>
    <row r="6" spans="1:47" ht="20.25" customHeight="1">
      <c r="A6" s="53"/>
      <c r="B6" s="54"/>
      <c r="C6" s="67"/>
      <c r="D6" s="68"/>
      <c r="E6" s="55"/>
      <c r="F6" s="56"/>
      <c r="G6" s="57">
        <v>1</v>
      </c>
      <c r="H6" s="58">
        <f>IF(F6="","",F6*G6)</f>
      </c>
      <c r="I6" s="59"/>
      <c r="J6" s="58">
        <v>1</v>
      </c>
      <c r="K6" s="54"/>
      <c r="L6" s="60">
        <f aca="true" t="shared" si="6" ref="L6:L24">IF(K6="","",ROUNDUP(1/K6,3))</f>
      </c>
      <c r="M6" s="61">
        <f aca="true" t="shared" si="7" ref="M6:V9">IF(AND(AH6="",AG6=""),"",IF(AG6="",ROUNDDOWN(AH6,0),ROUNDDOWN(AH6-AG6,0)))</f>
      </c>
      <c r="N6" s="61">
        <f t="shared" si="7"/>
      </c>
      <c r="O6" s="61">
        <f t="shared" si="7"/>
      </c>
      <c r="P6" s="61">
        <f t="shared" si="7"/>
      </c>
      <c r="Q6" s="61">
        <f t="shared" si="7"/>
      </c>
      <c r="R6" s="61">
        <f t="shared" si="7"/>
      </c>
      <c r="S6" s="61">
        <f t="shared" si="7"/>
      </c>
      <c r="T6" s="61">
        <f t="shared" si="7"/>
      </c>
      <c r="U6" s="61">
        <f t="shared" si="7"/>
      </c>
      <c r="V6" s="95">
        <f t="shared" si="7"/>
      </c>
      <c r="W6" s="91">
        <f aca="true" t="shared" si="8" ref="W6:AF9">IF(OR($H6="",$AH6=""),"",IF($H6-AH6&gt;0,$H6-AH6,0))</f>
      </c>
      <c r="X6" s="61">
        <f t="shared" si="8"/>
      </c>
      <c r="Y6" s="61">
        <f t="shared" si="8"/>
      </c>
      <c r="Z6" s="61">
        <f t="shared" si="8"/>
      </c>
      <c r="AA6" s="61">
        <f t="shared" si="8"/>
      </c>
      <c r="AB6" s="61">
        <f t="shared" si="8"/>
      </c>
      <c r="AC6" s="61">
        <f t="shared" si="8"/>
      </c>
      <c r="AD6" s="61">
        <f t="shared" si="8"/>
      </c>
      <c r="AE6" s="61">
        <f t="shared" si="8"/>
      </c>
      <c r="AF6" s="61">
        <f t="shared" si="8"/>
      </c>
      <c r="AG6" s="61">
        <f aca="true" t="shared" si="9" ref="AG6:AQ9">IF(OR($E6="",$E6&gt;AG$4),"",IF($AR6="",IF(ROUNDDOWN(($H6-$J6)*$L6,0)*(DATEDIF($E6,AG$4,"M")+1)/12&lt;$H6-$J6,ROUNDDOWN(($H6-$J6)*$L6,0)*(DATEDIF($E6,AG$4,"M")+1)/12,$H6-$J6),IF(ROUNDDOWN(($H6-$J6)*$L6,0)*(DATEDIF($E6,$AR6,"M")+1)/12&lt;$H6-$J6,IF(DATEDIF($E6,$AR6,"M")&lt;DATEDIF($E6,AG$4,"M"),ROUNDDOWN(($H6-$J6)*$L6,0)*(DATEDIF($E6,$AR6,"M")+1)/12,ROUNDDOWN(($H6-$J6)*$L6,0)*(DATEDIF($E6,AG$4,"M")+1)/12),$H6-$J6)))</f>
      </c>
      <c r="AH6" s="61">
        <f t="shared" si="9"/>
      </c>
      <c r="AI6" s="61">
        <f t="shared" si="9"/>
      </c>
      <c r="AJ6" s="61">
        <f t="shared" si="9"/>
      </c>
      <c r="AK6" s="61">
        <f t="shared" si="9"/>
      </c>
      <c r="AL6" s="61">
        <f t="shared" si="9"/>
      </c>
      <c r="AM6" s="61">
        <f t="shared" si="9"/>
      </c>
      <c r="AN6" s="61">
        <f t="shared" si="9"/>
      </c>
      <c r="AO6" s="61">
        <f t="shared" si="9"/>
      </c>
      <c r="AP6" s="61">
        <f t="shared" si="9"/>
      </c>
      <c r="AQ6" s="61">
        <f t="shared" si="9"/>
      </c>
      <c r="AR6" s="62"/>
      <c r="AS6" s="63"/>
      <c r="AT6" s="64"/>
      <c r="AU6" s="97"/>
    </row>
    <row r="7" spans="1:47" ht="20.25" customHeight="1">
      <c r="A7" s="53"/>
      <c r="B7" s="54"/>
      <c r="C7" s="67"/>
      <c r="D7" s="68"/>
      <c r="E7" s="55"/>
      <c r="F7" s="56"/>
      <c r="G7" s="57">
        <v>1</v>
      </c>
      <c r="H7" s="58">
        <f>IF(F7="","",F7*G7)</f>
      </c>
      <c r="I7" s="59"/>
      <c r="J7" s="58">
        <v>1</v>
      </c>
      <c r="K7" s="54"/>
      <c r="L7" s="60">
        <f t="shared" si="6"/>
      </c>
      <c r="M7" s="61">
        <f t="shared" si="7"/>
      </c>
      <c r="N7" s="61">
        <f t="shared" si="7"/>
      </c>
      <c r="O7" s="61">
        <f t="shared" si="7"/>
      </c>
      <c r="P7" s="61">
        <f t="shared" si="7"/>
      </c>
      <c r="Q7" s="61">
        <f t="shared" si="7"/>
      </c>
      <c r="R7" s="61">
        <f t="shared" si="7"/>
      </c>
      <c r="S7" s="61">
        <f t="shared" si="7"/>
      </c>
      <c r="T7" s="61">
        <f t="shared" si="7"/>
      </c>
      <c r="U7" s="61">
        <f t="shared" si="7"/>
      </c>
      <c r="V7" s="95">
        <f t="shared" si="7"/>
      </c>
      <c r="W7" s="91">
        <f t="shared" si="8"/>
      </c>
      <c r="X7" s="61">
        <f t="shared" si="8"/>
      </c>
      <c r="Y7" s="61">
        <f t="shared" si="8"/>
      </c>
      <c r="Z7" s="61">
        <f t="shared" si="8"/>
      </c>
      <c r="AA7" s="61">
        <f t="shared" si="8"/>
      </c>
      <c r="AB7" s="61">
        <f t="shared" si="8"/>
      </c>
      <c r="AC7" s="61">
        <f t="shared" si="8"/>
      </c>
      <c r="AD7" s="61">
        <f t="shared" si="8"/>
      </c>
      <c r="AE7" s="61">
        <f t="shared" si="8"/>
      </c>
      <c r="AF7" s="61">
        <f t="shared" si="8"/>
      </c>
      <c r="AG7" s="61">
        <f t="shared" si="9"/>
      </c>
      <c r="AH7" s="61">
        <f t="shared" si="9"/>
      </c>
      <c r="AI7" s="61">
        <f t="shared" si="9"/>
      </c>
      <c r="AJ7" s="61">
        <f t="shared" si="9"/>
      </c>
      <c r="AK7" s="61">
        <f t="shared" si="9"/>
      </c>
      <c r="AL7" s="61">
        <f t="shared" si="9"/>
      </c>
      <c r="AM7" s="61">
        <f t="shared" si="9"/>
      </c>
      <c r="AN7" s="61">
        <f t="shared" si="9"/>
      </c>
      <c r="AO7" s="61">
        <f t="shared" si="9"/>
      </c>
      <c r="AP7" s="61">
        <f t="shared" si="9"/>
      </c>
      <c r="AQ7" s="61">
        <f t="shared" si="9"/>
      </c>
      <c r="AR7" s="62"/>
      <c r="AS7" s="63"/>
      <c r="AT7" s="64"/>
      <c r="AU7" s="97"/>
    </row>
    <row r="8" spans="1:47" ht="20.25" customHeight="1">
      <c r="A8" s="53"/>
      <c r="B8" s="54"/>
      <c r="C8" s="67"/>
      <c r="D8" s="68"/>
      <c r="E8" s="55"/>
      <c r="F8" s="56"/>
      <c r="G8" s="57">
        <v>1</v>
      </c>
      <c r="H8" s="58">
        <f>IF(F8="","",F8*G8)</f>
      </c>
      <c r="I8" s="59"/>
      <c r="J8" s="58">
        <v>1</v>
      </c>
      <c r="K8" s="54"/>
      <c r="L8" s="60">
        <f t="shared" si="6"/>
      </c>
      <c r="M8" s="61">
        <f t="shared" si="7"/>
      </c>
      <c r="N8" s="61">
        <f t="shared" si="7"/>
      </c>
      <c r="O8" s="61">
        <f t="shared" si="7"/>
      </c>
      <c r="P8" s="61">
        <f t="shared" si="7"/>
      </c>
      <c r="Q8" s="61">
        <f t="shared" si="7"/>
      </c>
      <c r="R8" s="61">
        <f t="shared" si="7"/>
      </c>
      <c r="S8" s="61">
        <f t="shared" si="7"/>
      </c>
      <c r="T8" s="61">
        <f t="shared" si="7"/>
      </c>
      <c r="U8" s="61">
        <f t="shared" si="7"/>
      </c>
      <c r="V8" s="95">
        <f t="shared" si="7"/>
      </c>
      <c r="W8" s="91">
        <f t="shared" si="8"/>
      </c>
      <c r="X8" s="61">
        <f t="shared" si="8"/>
      </c>
      <c r="Y8" s="61">
        <f t="shared" si="8"/>
      </c>
      <c r="Z8" s="61">
        <f t="shared" si="8"/>
      </c>
      <c r="AA8" s="61">
        <f t="shared" si="8"/>
      </c>
      <c r="AB8" s="61">
        <f t="shared" si="8"/>
      </c>
      <c r="AC8" s="61">
        <f t="shared" si="8"/>
      </c>
      <c r="AD8" s="61">
        <f t="shared" si="8"/>
      </c>
      <c r="AE8" s="61">
        <f t="shared" si="8"/>
      </c>
      <c r="AF8" s="61">
        <f t="shared" si="8"/>
      </c>
      <c r="AG8" s="61">
        <f t="shared" si="9"/>
      </c>
      <c r="AH8" s="61">
        <f t="shared" si="9"/>
      </c>
      <c r="AI8" s="61">
        <f t="shared" si="9"/>
      </c>
      <c r="AJ8" s="61">
        <f t="shared" si="9"/>
      </c>
      <c r="AK8" s="61">
        <f t="shared" si="9"/>
      </c>
      <c r="AL8" s="61">
        <f t="shared" si="9"/>
      </c>
      <c r="AM8" s="61">
        <f t="shared" si="9"/>
      </c>
      <c r="AN8" s="61">
        <f t="shared" si="9"/>
      </c>
      <c r="AO8" s="61">
        <f t="shared" si="9"/>
      </c>
      <c r="AP8" s="61">
        <f t="shared" si="9"/>
      </c>
      <c r="AQ8" s="61">
        <f t="shared" si="9"/>
      </c>
      <c r="AR8" s="62"/>
      <c r="AS8" s="63"/>
      <c r="AT8" s="64"/>
      <c r="AU8" s="97"/>
    </row>
    <row r="9" spans="1:47" ht="20.25" customHeight="1">
      <c r="A9" s="53"/>
      <c r="B9" s="54"/>
      <c r="C9" s="67"/>
      <c r="D9" s="68"/>
      <c r="E9" s="55"/>
      <c r="F9" s="56"/>
      <c r="G9" s="57">
        <v>1</v>
      </c>
      <c r="H9" s="58">
        <f>IF(F9="","",F9*G9)</f>
      </c>
      <c r="I9" s="59"/>
      <c r="J9" s="58">
        <v>1</v>
      </c>
      <c r="K9" s="54"/>
      <c r="L9" s="60">
        <f t="shared" si="6"/>
      </c>
      <c r="M9" s="61">
        <f t="shared" si="7"/>
      </c>
      <c r="N9" s="61">
        <f t="shared" si="7"/>
      </c>
      <c r="O9" s="61">
        <f t="shared" si="7"/>
      </c>
      <c r="P9" s="61">
        <f t="shared" si="7"/>
      </c>
      <c r="Q9" s="61">
        <f t="shared" si="7"/>
      </c>
      <c r="R9" s="61">
        <f t="shared" si="7"/>
      </c>
      <c r="S9" s="61">
        <f t="shared" si="7"/>
      </c>
      <c r="T9" s="61">
        <f t="shared" si="7"/>
      </c>
      <c r="U9" s="61">
        <f t="shared" si="7"/>
      </c>
      <c r="V9" s="95">
        <f t="shared" si="7"/>
      </c>
      <c r="W9" s="91">
        <f t="shared" si="8"/>
      </c>
      <c r="X9" s="61">
        <f t="shared" si="8"/>
      </c>
      <c r="Y9" s="61">
        <f t="shared" si="8"/>
      </c>
      <c r="Z9" s="61">
        <f t="shared" si="8"/>
      </c>
      <c r="AA9" s="61">
        <f t="shared" si="8"/>
      </c>
      <c r="AB9" s="61">
        <f t="shared" si="8"/>
      </c>
      <c r="AC9" s="61">
        <f t="shared" si="8"/>
      </c>
      <c r="AD9" s="61">
        <f t="shared" si="8"/>
      </c>
      <c r="AE9" s="61">
        <f t="shared" si="8"/>
      </c>
      <c r="AF9" s="61">
        <f t="shared" si="8"/>
      </c>
      <c r="AG9" s="61">
        <f t="shared" si="9"/>
      </c>
      <c r="AH9" s="61">
        <f t="shared" si="9"/>
      </c>
      <c r="AI9" s="61">
        <f t="shared" si="9"/>
      </c>
      <c r="AJ9" s="61">
        <f t="shared" si="9"/>
      </c>
      <c r="AK9" s="61">
        <f t="shared" si="9"/>
      </c>
      <c r="AL9" s="61">
        <f t="shared" si="9"/>
      </c>
      <c r="AM9" s="61">
        <f t="shared" si="9"/>
      </c>
      <c r="AN9" s="61">
        <f t="shared" si="9"/>
      </c>
      <c r="AO9" s="61">
        <f t="shared" si="9"/>
      </c>
      <c r="AP9" s="61">
        <f t="shared" si="9"/>
      </c>
      <c r="AQ9" s="61">
        <f t="shared" si="9"/>
      </c>
      <c r="AR9" s="62"/>
      <c r="AS9" s="63"/>
      <c r="AT9" s="64"/>
      <c r="AU9" s="97"/>
    </row>
    <row r="10" spans="1:47" ht="20.25" customHeight="1">
      <c r="A10" s="53"/>
      <c r="B10" s="54"/>
      <c r="C10" s="67"/>
      <c r="D10" s="68"/>
      <c r="E10" s="55"/>
      <c r="F10" s="56"/>
      <c r="G10" s="57">
        <v>1</v>
      </c>
      <c r="H10" s="58">
        <f aca="true" t="shared" si="10" ref="H10:H21">IF(F10="","",F10*G10)</f>
      </c>
      <c r="I10" s="59"/>
      <c r="J10" s="58">
        <v>1</v>
      </c>
      <c r="K10" s="54"/>
      <c r="L10" s="60">
        <f t="shared" si="6"/>
      </c>
      <c r="M10" s="61">
        <f aca="true" t="shared" si="11" ref="M10:M24">IF(AND(AH10="",AG10=""),"",IF(AG10="",ROUNDDOWN(AH10,0),ROUNDDOWN(AH10-AG10,0)))</f>
      </c>
      <c r="N10" s="61">
        <f aca="true" t="shared" si="12" ref="N10:N24">IF(AND(AI10="",AH10=""),"",IF(AH10="",ROUNDDOWN(AI10,0),ROUNDDOWN(AI10-AH10,0)))</f>
      </c>
      <c r="O10" s="61">
        <f aca="true" t="shared" si="13" ref="O10:O24">IF(AND(AJ10="",AI10=""),"",IF(AI10="",ROUNDDOWN(AJ10,0),ROUNDDOWN(AJ10-AI10,0)))</f>
      </c>
      <c r="P10" s="61">
        <f aca="true" t="shared" si="14" ref="P10:P24">IF(AND(AK10="",AJ10=""),"",IF(AJ10="",ROUNDDOWN(AK10,0),ROUNDDOWN(AK10-AJ10,0)))</f>
      </c>
      <c r="Q10" s="61">
        <f aca="true" t="shared" si="15" ref="Q10:Q24">IF(AND(AL10="",AK10=""),"",IF(AK10="",ROUNDDOWN(AL10,0),ROUNDDOWN(AL10-AK10,0)))</f>
      </c>
      <c r="R10" s="61">
        <f aca="true" t="shared" si="16" ref="R10:R24">IF(AND(AM10="",AL10=""),"",IF(AL10="",ROUNDDOWN(AM10,0),ROUNDDOWN(AM10-AL10,0)))</f>
      </c>
      <c r="S10" s="61">
        <f aca="true" t="shared" si="17" ref="S10:S24">IF(AND(AN10="",AM10=""),"",IF(AM10="",ROUNDDOWN(AN10,0),ROUNDDOWN(AN10-AM10,0)))</f>
      </c>
      <c r="T10" s="61">
        <f aca="true" t="shared" si="18" ref="T10:T24">IF(AND(AO10="",AN10=""),"",IF(AN10="",ROUNDDOWN(AO10,0),ROUNDDOWN(AO10-AN10,0)))</f>
      </c>
      <c r="U10" s="61">
        <f aca="true" t="shared" si="19" ref="U10:U24">IF(AND(AP10="",AO10=""),"",IF(AO10="",ROUNDDOWN(AP10,0),ROUNDDOWN(AP10-AO10,0)))</f>
      </c>
      <c r="V10" s="95">
        <f aca="true" t="shared" si="20" ref="V10:V24">IF(AND(AQ10="",AP10=""),"",IF(AP10="",ROUNDDOWN(AQ10,0),ROUNDDOWN(AQ10-AP10,0)))</f>
      </c>
      <c r="W10" s="91">
        <f aca="true" t="shared" si="21" ref="W10:W24">IF(OR($H10="",$AH10=""),"",IF($H10-AH10&gt;0,$H10-AH10,0))</f>
      </c>
      <c r="X10" s="61">
        <f aca="true" t="shared" si="22" ref="X10:X24">IF(OR($H10="",$AH10=""),"",IF($H10-AI10&gt;0,$H10-AI10,0))</f>
      </c>
      <c r="Y10" s="61">
        <f aca="true" t="shared" si="23" ref="Y10:Y24">IF(OR($H10="",$AH10=""),"",IF($H10-AJ10&gt;0,$H10-AJ10,0))</f>
      </c>
      <c r="Z10" s="61">
        <f aca="true" t="shared" si="24" ref="Z10:Z24">IF(OR($H10="",$AH10=""),"",IF($H10-AK10&gt;0,$H10-AK10,0))</f>
      </c>
      <c r="AA10" s="61">
        <f aca="true" t="shared" si="25" ref="AA10:AA24">IF(OR($H10="",$AH10=""),"",IF($H10-AL10&gt;0,$H10-AL10,0))</f>
      </c>
      <c r="AB10" s="61">
        <f aca="true" t="shared" si="26" ref="AB10:AB24">IF(OR($H10="",$AH10=""),"",IF($H10-AM10&gt;0,$H10-AM10,0))</f>
      </c>
      <c r="AC10" s="61">
        <f aca="true" t="shared" si="27" ref="AC10:AC24">IF(OR($H10="",$AH10=""),"",IF($H10-AN10&gt;0,$H10-AN10,0))</f>
      </c>
      <c r="AD10" s="61">
        <f aca="true" t="shared" si="28" ref="AD10:AD24">IF(OR($H10="",$AH10=""),"",IF($H10-AO10&gt;0,$H10-AO10,0))</f>
      </c>
      <c r="AE10" s="61">
        <f aca="true" t="shared" si="29" ref="AE10:AE24">IF(OR($H10="",$AH10=""),"",IF($H10-AP10&gt;0,$H10-AP10,0))</f>
      </c>
      <c r="AF10" s="61">
        <f aca="true" t="shared" si="30" ref="AF10:AF24">IF(OR($H10="",$AH10=""),"",IF($H10-AQ10&gt;0,$H10-AQ10,0))</f>
      </c>
      <c r="AG10" s="61">
        <f aca="true" t="shared" si="31" ref="AG10:AQ16">IF(OR($E10="",$E10&gt;AG$4),"",IF($AR10="",IF(ROUNDDOWN(($H10-$J10)*$L10,0)*(DATEDIF($E10,AG$4,"M")+1)/12&lt;$H10-$J10,ROUNDDOWN(($H10-$J10)*$L10,0)*(DATEDIF($E10,AG$4,"M")+1)/12,$H10-$J10),IF(ROUNDDOWN(($H10-$J10)*$L10,0)*(DATEDIF($E10,$AR10,"M")+1)/12&lt;$H10-$J10,IF(DATEDIF($E10,$AR10,"M")&lt;DATEDIF($E10,AG$4,"M"),ROUNDDOWN(($H10-$J10)*$L10,0)*(DATEDIF($E10,$AR10,"M")+1)/12,ROUNDDOWN(($H10-$J10)*$L10,0)*(DATEDIF($E10,AG$4,"M")+1)/12),$H10-$J10)))</f>
      </c>
      <c r="AH10" s="61">
        <f t="shared" si="31"/>
      </c>
      <c r="AI10" s="61">
        <f t="shared" si="31"/>
      </c>
      <c r="AJ10" s="61">
        <f t="shared" si="31"/>
      </c>
      <c r="AK10" s="61">
        <f t="shared" si="31"/>
      </c>
      <c r="AL10" s="61">
        <f t="shared" si="31"/>
      </c>
      <c r="AM10" s="61">
        <f t="shared" si="31"/>
      </c>
      <c r="AN10" s="61">
        <f t="shared" si="31"/>
      </c>
      <c r="AO10" s="61">
        <f t="shared" si="31"/>
      </c>
      <c r="AP10" s="61">
        <f t="shared" si="31"/>
      </c>
      <c r="AQ10" s="61">
        <f t="shared" si="31"/>
      </c>
      <c r="AR10" s="62"/>
      <c r="AS10" s="63"/>
      <c r="AT10" s="64"/>
      <c r="AU10" s="97"/>
    </row>
    <row r="11" spans="1:47" ht="20.25" customHeight="1">
      <c r="A11" s="53"/>
      <c r="B11" s="54"/>
      <c r="C11" s="67"/>
      <c r="D11" s="68"/>
      <c r="E11" s="55"/>
      <c r="F11" s="56"/>
      <c r="G11" s="57">
        <v>1</v>
      </c>
      <c r="H11" s="58">
        <f>IF(F11="","",F11*G11)</f>
      </c>
      <c r="I11" s="59"/>
      <c r="J11" s="58">
        <v>1</v>
      </c>
      <c r="K11" s="54"/>
      <c r="L11" s="60">
        <f t="shared" si="6"/>
      </c>
      <c r="M11" s="61">
        <f aca="true" t="shared" si="32" ref="M11:V15">IF(AND(AH11="",AG11=""),"",IF(AG11="",ROUNDDOWN(AH11,0),ROUNDDOWN(AH11-AG11,0)))</f>
      </c>
      <c r="N11" s="61">
        <f t="shared" si="32"/>
      </c>
      <c r="O11" s="61">
        <f t="shared" si="32"/>
      </c>
      <c r="P11" s="61">
        <f t="shared" si="32"/>
      </c>
      <c r="Q11" s="61">
        <f t="shared" si="32"/>
      </c>
      <c r="R11" s="61">
        <f t="shared" si="32"/>
      </c>
      <c r="S11" s="61">
        <f t="shared" si="32"/>
      </c>
      <c r="T11" s="61">
        <f t="shared" si="32"/>
      </c>
      <c r="U11" s="61">
        <f t="shared" si="32"/>
      </c>
      <c r="V11" s="95">
        <f t="shared" si="32"/>
      </c>
      <c r="W11" s="91">
        <f aca="true" t="shared" si="33" ref="W11:AF15">IF(OR($H11="",$AH11=""),"",IF($H11-AH11&gt;0,$H11-AH11,0))</f>
      </c>
      <c r="X11" s="61">
        <f t="shared" si="33"/>
      </c>
      <c r="Y11" s="61">
        <f t="shared" si="33"/>
      </c>
      <c r="Z11" s="61">
        <f t="shared" si="33"/>
      </c>
      <c r="AA11" s="61">
        <f t="shared" si="33"/>
      </c>
      <c r="AB11" s="61">
        <f t="shared" si="33"/>
      </c>
      <c r="AC11" s="61">
        <f t="shared" si="33"/>
      </c>
      <c r="AD11" s="61">
        <f t="shared" si="33"/>
      </c>
      <c r="AE11" s="61">
        <f t="shared" si="33"/>
      </c>
      <c r="AF11" s="61">
        <f t="shared" si="33"/>
      </c>
      <c r="AG11" s="61">
        <f t="shared" si="31"/>
      </c>
      <c r="AH11" s="61">
        <f t="shared" si="31"/>
      </c>
      <c r="AI11" s="61">
        <f t="shared" si="31"/>
      </c>
      <c r="AJ11" s="61">
        <f t="shared" si="31"/>
      </c>
      <c r="AK11" s="61">
        <f t="shared" si="31"/>
      </c>
      <c r="AL11" s="61">
        <f t="shared" si="31"/>
      </c>
      <c r="AM11" s="61">
        <f t="shared" si="31"/>
      </c>
      <c r="AN11" s="61">
        <f t="shared" si="31"/>
      </c>
      <c r="AO11" s="61">
        <f t="shared" si="31"/>
      </c>
      <c r="AP11" s="61">
        <f t="shared" si="31"/>
      </c>
      <c r="AQ11" s="61">
        <f t="shared" si="31"/>
      </c>
      <c r="AR11" s="62"/>
      <c r="AS11" s="63"/>
      <c r="AT11" s="64"/>
      <c r="AU11" s="97"/>
    </row>
    <row r="12" spans="1:47" ht="20.25" customHeight="1">
      <c r="A12" s="53"/>
      <c r="B12" s="54"/>
      <c r="C12" s="67"/>
      <c r="D12" s="68"/>
      <c r="E12" s="55"/>
      <c r="F12" s="56"/>
      <c r="G12" s="57">
        <v>1</v>
      </c>
      <c r="H12" s="58">
        <f>IF(F12="","",F12*G12)</f>
      </c>
      <c r="I12" s="59"/>
      <c r="J12" s="58">
        <v>1</v>
      </c>
      <c r="K12" s="54"/>
      <c r="L12" s="60">
        <f t="shared" si="6"/>
      </c>
      <c r="M12" s="61">
        <f t="shared" si="32"/>
      </c>
      <c r="N12" s="61">
        <f t="shared" si="32"/>
      </c>
      <c r="O12" s="61">
        <f t="shared" si="32"/>
      </c>
      <c r="P12" s="61">
        <f t="shared" si="32"/>
      </c>
      <c r="Q12" s="61">
        <f t="shared" si="32"/>
      </c>
      <c r="R12" s="61">
        <f t="shared" si="32"/>
      </c>
      <c r="S12" s="61">
        <f t="shared" si="32"/>
      </c>
      <c r="T12" s="61">
        <f t="shared" si="32"/>
      </c>
      <c r="U12" s="61">
        <f t="shared" si="32"/>
      </c>
      <c r="V12" s="95">
        <f t="shared" si="32"/>
      </c>
      <c r="W12" s="91">
        <f t="shared" si="33"/>
      </c>
      <c r="X12" s="61">
        <f t="shared" si="33"/>
      </c>
      <c r="Y12" s="61">
        <f t="shared" si="33"/>
      </c>
      <c r="Z12" s="61">
        <f t="shared" si="33"/>
      </c>
      <c r="AA12" s="61">
        <f t="shared" si="33"/>
      </c>
      <c r="AB12" s="61">
        <f t="shared" si="33"/>
      </c>
      <c r="AC12" s="61">
        <f t="shared" si="33"/>
      </c>
      <c r="AD12" s="61">
        <f t="shared" si="33"/>
      </c>
      <c r="AE12" s="61">
        <f t="shared" si="33"/>
      </c>
      <c r="AF12" s="61">
        <f t="shared" si="33"/>
      </c>
      <c r="AG12" s="61">
        <f t="shared" si="31"/>
      </c>
      <c r="AH12" s="61">
        <f t="shared" si="31"/>
      </c>
      <c r="AI12" s="61">
        <f t="shared" si="31"/>
      </c>
      <c r="AJ12" s="61">
        <f t="shared" si="31"/>
      </c>
      <c r="AK12" s="61">
        <f t="shared" si="31"/>
      </c>
      <c r="AL12" s="61">
        <f t="shared" si="31"/>
      </c>
      <c r="AM12" s="61">
        <f t="shared" si="31"/>
      </c>
      <c r="AN12" s="61">
        <f t="shared" si="31"/>
      </c>
      <c r="AO12" s="61">
        <f t="shared" si="31"/>
      </c>
      <c r="AP12" s="61">
        <f t="shared" si="31"/>
      </c>
      <c r="AQ12" s="61">
        <f t="shared" si="31"/>
      </c>
      <c r="AR12" s="62"/>
      <c r="AS12" s="63"/>
      <c r="AT12" s="64"/>
      <c r="AU12" s="97"/>
    </row>
    <row r="13" spans="1:47" ht="20.25" customHeight="1">
      <c r="A13" s="53"/>
      <c r="B13" s="54"/>
      <c r="C13" s="67"/>
      <c r="D13" s="68"/>
      <c r="E13" s="55"/>
      <c r="F13" s="56"/>
      <c r="G13" s="57">
        <v>1</v>
      </c>
      <c r="H13" s="58">
        <f>IF(F13="","",F13*G13)</f>
      </c>
      <c r="I13" s="59"/>
      <c r="J13" s="58">
        <v>1</v>
      </c>
      <c r="K13" s="54"/>
      <c r="L13" s="60">
        <f t="shared" si="6"/>
      </c>
      <c r="M13" s="61">
        <f t="shared" si="32"/>
      </c>
      <c r="N13" s="61">
        <f t="shared" si="32"/>
      </c>
      <c r="O13" s="61">
        <f t="shared" si="32"/>
      </c>
      <c r="P13" s="61">
        <f t="shared" si="32"/>
      </c>
      <c r="Q13" s="61">
        <f t="shared" si="32"/>
      </c>
      <c r="R13" s="61">
        <f t="shared" si="32"/>
      </c>
      <c r="S13" s="61">
        <f t="shared" si="32"/>
      </c>
      <c r="T13" s="61">
        <f t="shared" si="32"/>
      </c>
      <c r="U13" s="61">
        <f t="shared" si="32"/>
      </c>
      <c r="V13" s="95">
        <f t="shared" si="32"/>
      </c>
      <c r="W13" s="91">
        <f t="shared" si="33"/>
      </c>
      <c r="X13" s="61">
        <f t="shared" si="33"/>
      </c>
      <c r="Y13" s="61">
        <f t="shared" si="33"/>
      </c>
      <c r="Z13" s="61">
        <f t="shared" si="33"/>
      </c>
      <c r="AA13" s="61">
        <f t="shared" si="33"/>
      </c>
      <c r="AB13" s="61">
        <f t="shared" si="33"/>
      </c>
      <c r="AC13" s="61">
        <f t="shared" si="33"/>
      </c>
      <c r="AD13" s="61">
        <f t="shared" si="33"/>
      </c>
      <c r="AE13" s="61">
        <f t="shared" si="33"/>
      </c>
      <c r="AF13" s="61">
        <f t="shared" si="33"/>
      </c>
      <c r="AG13" s="61">
        <f t="shared" si="31"/>
      </c>
      <c r="AH13" s="61">
        <f t="shared" si="31"/>
      </c>
      <c r="AI13" s="61">
        <f t="shared" si="31"/>
      </c>
      <c r="AJ13" s="61">
        <f t="shared" si="31"/>
      </c>
      <c r="AK13" s="61">
        <f t="shared" si="31"/>
      </c>
      <c r="AL13" s="61">
        <f t="shared" si="31"/>
      </c>
      <c r="AM13" s="61">
        <f t="shared" si="31"/>
      </c>
      <c r="AN13" s="61">
        <f t="shared" si="31"/>
      </c>
      <c r="AO13" s="61">
        <f t="shared" si="31"/>
      </c>
      <c r="AP13" s="61">
        <f t="shared" si="31"/>
      </c>
      <c r="AQ13" s="61">
        <f t="shared" si="31"/>
      </c>
      <c r="AR13" s="62"/>
      <c r="AS13" s="63"/>
      <c r="AT13" s="64"/>
      <c r="AU13" s="97"/>
    </row>
    <row r="14" spans="1:47" ht="20.25" customHeight="1">
      <c r="A14" s="53"/>
      <c r="B14" s="54"/>
      <c r="C14" s="67"/>
      <c r="D14" s="68"/>
      <c r="E14" s="55"/>
      <c r="F14" s="56"/>
      <c r="G14" s="57">
        <v>1</v>
      </c>
      <c r="H14" s="58">
        <f>IF(F14="","",F14*G14)</f>
      </c>
      <c r="I14" s="59"/>
      <c r="J14" s="58">
        <v>1</v>
      </c>
      <c r="K14" s="54"/>
      <c r="L14" s="60">
        <f t="shared" si="6"/>
      </c>
      <c r="M14" s="61">
        <f t="shared" si="32"/>
      </c>
      <c r="N14" s="61">
        <f t="shared" si="32"/>
      </c>
      <c r="O14" s="61">
        <f t="shared" si="32"/>
      </c>
      <c r="P14" s="61">
        <f t="shared" si="32"/>
      </c>
      <c r="Q14" s="61">
        <f t="shared" si="32"/>
      </c>
      <c r="R14" s="61">
        <f t="shared" si="32"/>
      </c>
      <c r="S14" s="61">
        <f t="shared" si="32"/>
      </c>
      <c r="T14" s="61">
        <f t="shared" si="32"/>
      </c>
      <c r="U14" s="61">
        <f t="shared" si="32"/>
      </c>
      <c r="V14" s="95">
        <f t="shared" si="32"/>
      </c>
      <c r="W14" s="91">
        <f t="shared" si="33"/>
      </c>
      <c r="X14" s="61">
        <f t="shared" si="33"/>
      </c>
      <c r="Y14" s="61">
        <f t="shared" si="33"/>
      </c>
      <c r="Z14" s="61">
        <f t="shared" si="33"/>
      </c>
      <c r="AA14" s="61">
        <f t="shared" si="33"/>
      </c>
      <c r="AB14" s="61">
        <f t="shared" si="33"/>
      </c>
      <c r="AC14" s="61">
        <f t="shared" si="33"/>
      </c>
      <c r="AD14" s="61">
        <f t="shared" si="33"/>
      </c>
      <c r="AE14" s="61">
        <f t="shared" si="33"/>
      </c>
      <c r="AF14" s="61">
        <f t="shared" si="33"/>
      </c>
      <c r="AG14" s="61">
        <f t="shared" si="31"/>
      </c>
      <c r="AH14" s="61">
        <f t="shared" si="31"/>
      </c>
      <c r="AI14" s="61">
        <f t="shared" si="31"/>
      </c>
      <c r="AJ14" s="61">
        <f t="shared" si="31"/>
      </c>
      <c r="AK14" s="61">
        <f t="shared" si="31"/>
      </c>
      <c r="AL14" s="61">
        <f t="shared" si="31"/>
      </c>
      <c r="AM14" s="61">
        <f t="shared" si="31"/>
      </c>
      <c r="AN14" s="61">
        <f t="shared" si="31"/>
      </c>
      <c r="AO14" s="61">
        <f t="shared" si="31"/>
      </c>
      <c r="AP14" s="61">
        <f t="shared" si="31"/>
      </c>
      <c r="AQ14" s="61">
        <f t="shared" si="31"/>
      </c>
      <c r="AR14" s="62"/>
      <c r="AS14" s="63"/>
      <c r="AT14" s="64"/>
      <c r="AU14" s="97"/>
    </row>
    <row r="15" spans="1:47" ht="20.25" customHeight="1">
      <c r="A15" s="53"/>
      <c r="B15" s="54"/>
      <c r="C15" s="67"/>
      <c r="D15" s="68"/>
      <c r="E15" s="55"/>
      <c r="F15" s="56"/>
      <c r="G15" s="57">
        <v>1</v>
      </c>
      <c r="H15" s="58">
        <f>IF(F15="","",F15*G15)</f>
      </c>
      <c r="I15" s="59"/>
      <c r="J15" s="58">
        <v>1</v>
      </c>
      <c r="K15" s="54"/>
      <c r="L15" s="60">
        <f t="shared" si="6"/>
      </c>
      <c r="M15" s="61">
        <f t="shared" si="32"/>
      </c>
      <c r="N15" s="61">
        <f t="shared" si="32"/>
      </c>
      <c r="O15" s="61">
        <f t="shared" si="32"/>
      </c>
      <c r="P15" s="61">
        <f t="shared" si="32"/>
      </c>
      <c r="Q15" s="61">
        <f t="shared" si="32"/>
      </c>
      <c r="R15" s="61">
        <f t="shared" si="32"/>
      </c>
      <c r="S15" s="61">
        <f t="shared" si="32"/>
      </c>
      <c r="T15" s="61">
        <f t="shared" si="32"/>
      </c>
      <c r="U15" s="61">
        <f t="shared" si="32"/>
      </c>
      <c r="V15" s="95">
        <f t="shared" si="32"/>
      </c>
      <c r="W15" s="91">
        <f t="shared" si="33"/>
      </c>
      <c r="X15" s="61">
        <f t="shared" si="33"/>
      </c>
      <c r="Y15" s="61">
        <f t="shared" si="33"/>
      </c>
      <c r="Z15" s="61">
        <f t="shared" si="33"/>
      </c>
      <c r="AA15" s="61">
        <f t="shared" si="33"/>
      </c>
      <c r="AB15" s="61">
        <f t="shared" si="33"/>
      </c>
      <c r="AC15" s="61">
        <f t="shared" si="33"/>
      </c>
      <c r="AD15" s="61">
        <f t="shared" si="33"/>
      </c>
      <c r="AE15" s="61">
        <f t="shared" si="33"/>
      </c>
      <c r="AF15" s="61">
        <f t="shared" si="33"/>
      </c>
      <c r="AG15" s="61">
        <f t="shared" si="31"/>
      </c>
      <c r="AH15" s="61">
        <f t="shared" si="31"/>
      </c>
      <c r="AI15" s="61">
        <f t="shared" si="31"/>
      </c>
      <c r="AJ15" s="61">
        <f t="shared" si="31"/>
      </c>
      <c r="AK15" s="61">
        <f t="shared" si="31"/>
      </c>
      <c r="AL15" s="61">
        <f t="shared" si="31"/>
      </c>
      <c r="AM15" s="61">
        <f t="shared" si="31"/>
      </c>
      <c r="AN15" s="61">
        <f t="shared" si="31"/>
      </c>
      <c r="AO15" s="61">
        <f t="shared" si="31"/>
      </c>
      <c r="AP15" s="61">
        <f t="shared" si="31"/>
      </c>
      <c r="AQ15" s="61">
        <f t="shared" si="31"/>
      </c>
      <c r="AR15" s="62"/>
      <c r="AS15" s="63"/>
      <c r="AT15" s="64"/>
      <c r="AU15" s="97"/>
    </row>
    <row r="16" spans="1:47" ht="20.25" customHeight="1">
      <c r="A16" s="53"/>
      <c r="B16" s="54"/>
      <c r="C16" s="67"/>
      <c r="D16" s="68"/>
      <c r="E16" s="55"/>
      <c r="F16" s="56"/>
      <c r="G16" s="57">
        <v>1</v>
      </c>
      <c r="H16" s="58">
        <f t="shared" si="10"/>
      </c>
      <c r="I16" s="59"/>
      <c r="J16" s="58">
        <v>1</v>
      </c>
      <c r="K16" s="54"/>
      <c r="L16" s="60">
        <f t="shared" si="6"/>
      </c>
      <c r="M16" s="61">
        <f t="shared" si="11"/>
      </c>
      <c r="N16" s="61">
        <f t="shared" si="12"/>
      </c>
      <c r="O16" s="61">
        <f t="shared" si="13"/>
      </c>
      <c r="P16" s="61">
        <f t="shared" si="14"/>
      </c>
      <c r="Q16" s="61">
        <f t="shared" si="15"/>
      </c>
      <c r="R16" s="61">
        <f t="shared" si="16"/>
      </c>
      <c r="S16" s="61">
        <f t="shared" si="17"/>
      </c>
      <c r="T16" s="61">
        <f t="shared" si="18"/>
      </c>
      <c r="U16" s="61">
        <f t="shared" si="19"/>
      </c>
      <c r="V16" s="95">
        <f t="shared" si="20"/>
      </c>
      <c r="W16" s="91">
        <f t="shared" si="21"/>
      </c>
      <c r="X16" s="61">
        <f t="shared" si="22"/>
      </c>
      <c r="Y16" s="61">
        <f t="shared" si="23"/>
      </c>
      <c r="Z16" s="61">
        <f t="shared" si="24"/>
      </c>
      <c r="AA16" s="61">
        <f t="shared" si="25"/>
      </c>
      <c r="AB16" s="61">
        <f t="shared" si="26"/>
      </c>
      <c r="AC16" s="61">
        <f t="shared" si="27"/>
      </c>
      <c r="AD16" s="61">
        <f t="shared" si="28"/>
      </c>
      <c r="AE16" s="61">
        <f t="shared" si="29"/>
      </c>
      <c r="AF16" s="61">
        <f t="shared" si="30"/>
      </c>
      <c r="AG16" s="61">
        <f t="shared" si="31"/>
      </c>
      <c r="AH16" s="61">
        <f t="shared" si="31"/>
      </c>
      <c r="AI16" s="61">
        <f t="shared" si="31"/>
      </c>
      <c r="AJ16" s="61">
        <f t="shared" si="31"/>
      </c>
      <c r="AK16" s="61">
        <f t="shared" si="31"/>
      </c>
      <c r="AL16" s="61">
        <f t="shared" si="31"/>
      </c>
      <c r="AM16" s="61">
        <f t="shared" si="31"/>
      </c>
      <c r="AN16" s="61">
        <f t="shared" si="31"/>
      </c>
      <c r="AO16" s="61">
        <f t="shared" si="31"/>
      </c>
      <c r="AP16" s="61">
        <f t="shared" si="31"/>
      </c>
      <c r="AQ16" s="61">
        <f t="shared" si="31"/>
      </c>
      <c r="AR16" s="62"/>
      <c r="AS16" s="63"/>
      <c r="AT16" s="64"/>
      <c r="AU16" s="97"/>
    </row>
    <row r="17" spans="1:47" ht="20.25" customHeight="1">
      <c r="A17" s="53"/>
      <c r="B17" s="54"/>
      <c r="C17" s="67"/>
      <c r="D17" s="68"/>
      <c r="E17" s="55"/>
      <c r="F17" s="56"/>
      <c r="G17" s="57">
        <v>1</v>
      </c>
      <c r="H17" s="58">
        <f t="shared" si="10"/>
      </c>
      <c r="I17" s="59"/>
      <c r="J17" s="58">
        <v>1</v>
      </c>
      <c r="K17" s="54"/>
      <c r="L17" s="60">
        <f t="shared" si="6"/>
      </c>
      <c r="M17" s="61">
        <f t="shared" si="11"/>
      </c>
      <c r="N17" s="61">
        <f t="shared" si="12"/>
      </c>
      <c r="O17" s="61">
        <f t="shared" si="13"/>
      </c>
      <c r="P17" s="61">
        <f t="shared" si="14"/>
      </c>
      <c r="Q17" s="61">
        <f t="shared" si="15"/>
      </c>
      <c r="R17" s="61">
        <f t="shared" si="16"/>
      </c>
      <c r="S17" s="61">
        <f t="shared" si="17"/>
      </c>
      <c r="T17" s="61">
        <f t="shared" si="18"/>
      </c>
      <c r="U17" s="61">
        <f t="shared" si="19"/>
      </c>
      <c r="V17" s="95">
        <f t="shared" si="20"/>
      </c>
      <c r="W17" s="91">
        <f t="shared" si="21"/>
      </c>
      <c r="X17" s="61">
        <f t="shared" si="22"/>
      </c>
      <c r="Y17" s="61">
        <f t="shared" si="23"/>
      </c>
      <c r="Z17" s="61">
        <f t="shared" si="24"/>
      </c>
      <c r="AA17" s="61">
        <f t="shared" si="25"/>
      </c>
      <c r="AB17" s="61">
        <f t="shared" si="26"/>
      </c>
      <c r="AC17" s="61">
        <f t="shared" si="27"/>
      </c>
      <c r="AD17" s="61">
        <f t="shared" si="28"/>
      </c>
      <c r="AE17" s="61">
        <f t="shared" si="29"/>
      </c>
      <c r="AF17" s="61">
        <f t="shared" si="30"/>
      </c>
      <c r="AG17" s="61">
        <f aca="true" t="shared" si="34" ref="AG17:AQ18">IF(OR($E17="",$E17&gt;AG$4),"",IF($AR17="",IF(ROUNDDOWN(($H17-$J17)*$L17,0)*(DATEDIF($E17,AG$4,"M")+1)/12&lt;$H17-$J17,ROUNDDOWN(($H17-$J17)*$L17,0)*(DATEDIF($E17,AG$4,"M")+1)/12,$H17-$J17),IF(ROUNDDOWN(($H17-$J17)*$L17,0)*(DATEDIF($E17,$AR17,"M")+1)/12&lt;$H17-$J17,IF(DATEDIF($E17,$AR17,"M")&lt;DATEDIF($E17,AG$4,"M"),ROUNDDOWN(($H17-$J17)*$L17,0)*(DATEDIF($E17,$AR17,"M")+1)/12,ROUNDDOWN(($H17-$J17)*$L17,0)*(DATEDIF($E17,AG$4,"M")+1)/12),$H17-$J17)))</f>
      </c>
      <c r="AH17" s="61">
        <f t="shared" si="34"/>
      </c>
      <c r="AI17" s="61">
        <f t="shared" si="34"/>
      </c>
      <c r="AJ17" s="61">
        <f t="shared" si="34"/>
      </c>
      <c r="AK17" s="61">
        <f t="shared" si="34"/>
      </c>
      <c r="AL17" s="61">
        <f t="shared" si="34"/>
      </c>
      <c r="AM17" s="61">
        <f t="shared" si="34"/>
      </c>
      <c r="AN17" s="61">
        <f t="shared" si="34"/>
      </c>
      <c r="AO17" s="61">
        <f t="shared" si="34"/>
      </c>
      <c r="AP17" s="61">
        <f t="shared" si="34"/>
      </c>
      <c r="AQ17" s="61">
        <f t="shared" si="34"/>
      </c>
      <c r="AR17" s="62"/>
      <c r="AS17" s="63"/>
      <c r="AT17" s="64"/>
      <c r="AU17" s="97"/>
    </row>
    <row r="18" spans="1:47" ht="20.25" customHeight="1">
      <c r="A18" s="53"/>
      <c r="B18" s="54"/>
      <c r="C18" s="67"/>
      <c r="D18" s="68"/>
      <c r="E18" s="55"/>
      <c r="F18" s="56"/>
      <c r="G18" s="57">
        <v>1</v>
      </c>
      <c r="H18" s="58">
        <f t="shared" si="10"/>
      </c>
      <c r="I18" s="59"/>
      <c r="J18" s="58">
        <v>1</v>
      </c>
      <c r="K18" s="54"/>
      <c r="L18" s="60">
        <f t="shared" si="6"/>
      </c>
      <c r="M18" s="61">
        <f t="shared" si="11"/>
      </c>
      <c r="N18" s="61">
        <f t="shared" si="12"/>
      </c>
      <c r="O18" s="61">
        <f t="shared" si="13"/>
      </c>
      <c r="P18" s="61">
        <f t="shared" si="14"/>
      </c>
      <c r="Q18" s="61">
        <f t="shared" si="15"/>
      </c>
      <c r="R18" s="61">
        <f t="shared" si="16"/>
      </c>
      <c r="S18" s="61">
        <f t="shared" si="17"/>
      </c>
      <c r="T18" s="61">
        <f t="shared" si="18"/>
      </c>
      <c r="U18" s="61">
        <f t="shared" si="19"/>
      </c>
      <c r="V18" s="95">
        <f t="shared" si="20"/>
      </c>
      <c r="W18" s="91">
        <f t="shared" si="21"/>
      </c>
      <c r="X18" s="61">
        <f t="shared" si="22"/>
      </c>
      <c r="Y18" s="61">
        <f t="shared" si="23"/>
      </c>
      <c r="Z18" s="61">
        <f t="shared" si="24"/>
      </c>
      <c r="AA18" s="61">
        <f t="shared" si="25"/>
      </c>
      <c r="AB18" s="61">
        <f t="shared" si="26"/>
      </c>
      <c r="AC18" s="61">
        <f t="shared" si="27"/>
      </c>
      <c r="AD18" s="61">
        <f t="shared" si="28"/>
      </c>
      <c r="AE18" s="61">
        <f t="shared" si="29"/>
      </c>
      <c r="AF18" s="61">
        <f t="shared" si="30"/>
      </c>
      <c r="AG18" s="61">
        <f t="shared" si="34"/>
      </c>
      <c r="AH18" s="61">
        <f t="shared" si="34"/>
      </c>
      <c r="AI18" s="61">
        <f t="shared" si="34"/>
      </c>
      <c r="AJ18" s="61">
        <f t="shared" si="34"/>
      </c>
      <c r="AK18" s="61">
        <f t="shared" si="34"/>
      </c>
      <c r="AL18" s="61">
        <f t="shared" si="34"/>
      </c>
      <c r="AM18" s="61">
        <f t="shared" si="34"/>
      </c>
      <c r="AN18" s="61">
        <f t="shared" si="34"/>
      </c>
      <c r="AO18" s="61">
        <f t="shared" si="34"/>
      </c>
      <c r="AP18" s="61">
        <f t="shared" si="34"/>
      </c>
      <c r="AQ18" s="61">
        <f t="shared" si="34"/>
      </c>
      <c r="AR18" s="62"/>
      <c r="AS18" s="63"/>
      <c r="AT18" s="64"/>
      <c r="AU18" s="97"/>
    </row>
    <row r="19" spans="1:47" ht="20.25" customHeight="1">
      <c r="A19" s="53"/>
      <c r="B19" s="54"/>
      <c r="C19" s="67"/>
      <c r="D19" s="68"/>
      <c r="E19" s="55"/>
      <c r="F19" s="56"/>
      <c r="G19" s="57">
        <v>1</v>
      </c>
      <c r="H19" s="58">
        <f t="shared" si="10"/>
      </c>
      <c r="I19" s="59"/>
      <c r="J19" s="58">
        <v>1</v>
      </c>
      <c r="K19" s="54"/>
      <c r="L19" s="60">
        <f t="shared" si="6"/>
      </c>
      <c r="M19" s="61">
        <f t="shared" si="11"/>
      </c>
      <c r="N19" s="61">
        <f t="shared" si="12"/>
      </c>
      <c r="O19" s="61">
        <f t="shared" si="13"/>
      </c>
      <c r="P19" s="61">
        <f t="shared" si="14"/>
      </c>
      <c r="Q19" s="61">
        <f t="shared" si="15"/>
      </c>
      <c r="R19" s="61">
        <f t="shared" si="16"/>
      </c>
      <c r="S19" s="61">
        <f t="shared" si="17"/>
      </c>
      <c r="T19" s="61">
        <f t="shared" si="18"/>
      </c>
      <c r="U19" s="61">
        <f t="shared" si="19"/>
      </c>
      <c r="V19" s="95">
        <f t="shared" si="20"/>
      </c>
      <c r="W19" s="91">
        <f t="shared" si="21"/>
      </c>
      <c r="X19" s="61">
        <f t="shared" si="22"/>
      </c>
      <c r="Y19" s="61">
        <f t="shared" si="23"/>
      </c>
      <c r="Z19" s="61">
        <f t="shared" si="24"/>
      </c>
      <c r="AA19" s="61">
        <f t="shared" si="25"/>
      </c>
      <c r="AB19" s="61">
        <f t="shared" si="26"/>
      </c>
      <c r="AC19" s="61">
        <f t="shared" si="27"/>
      </c>
      <c r="AD19" s="61">
        <f t="shared" si="28"/>
      </c>
      <c r="AE19" s="61">
        <f t="shared" si="29"/>
      </c>
      <c r="AF19" s="61">
        <f t="shared" si="30"/>
      </c>
      <c r="AG19" s="61">
        <f aca="true" t="shared" si="35" ref="AG19:AQ24">IF(OR($E19="",$E19&gt;AG$4),"",IF($AR19="",IF(ROUNDDOWN(($H19-$J19)*$L19,0)*(DATEDIF($E19,AG$4,"M")+1)/12&lt;$H19-$J19,ROUNDDOWN(($H19-$J19)*$L19,0)*(DATEDIF($E19,AG$4,"M")+1)/12,$H19-$J19),IF(ROUNDDOWN(($H19-$J19)*$L19,0)*(DATEDIF($E19,$AR19,"M")+1)/12&lt;$H19-$J19,IF(DATEDIF($E19,$AR19,"M")&lt;DATEDIF($E19,AG$4,"M"),ROUNDDOWN(($H19-$J19)*$L19,0)*(DATEDIF($E19,$AR19,"M")+1)/12,ROUNDDOWN(($H19-$J19)*$L19,0)*(DATEDIF($E19,AG$4,"M")+1)/12),$H19-$J19)))</f>
      </c>
      <c r="AH19" s="61">
        <f t="shared" si="35"/>
      </c>
      <c r="AI19" s="61">
        <f t="shared" si="35"/>
      </c>
      <c r="AJ19" s="61">
        <f t="shared" si="35"/>
      </c>
      <c r="AK19" s="61">
        <f t="shared" si="35"/>
      </c>
      <c r="AL19" s="61">
        <f t="shared" si="35"/>
      </c>
      <c r="AM19" s="61">
        <f t="shared" si="35"/>
      </c>
      <c r="AN19" s="61">
        <f t="shared" si="35"/>
      </c>
      <c r="AO19" s="61">
        <f t="shared" si="35"/>
      </c>
      <c r="AP19" s="61">
        <f t="shared" si="35"/>
      </c>
      <c r="AQ19" s="61">
        <f t="shared" si="35"/>
      </c>
      <c r="AR19" s="62"/>
      <c r="AS19" s="63"/>
      <c r="AT19" s="64"/>
      <c r="AU19" s="97"/>
    </row>
    <row r="20" spans="1:47" ht="20.25" customHeight="1">
      <c r="A20" s="53"/>
      <c r="B20" s="54"/>
      <c r="C20" s="67"/>
      <c r="D20" s="68"/>
      <c r="E20" s="55"/>
      <c r="F20" s="56"/>
      <c r="G20" s="57">
        <v>1</v>
      </c>
      <c r="H20" s="58">
        <f t="shared" si="10"/>
      </c>
      <c r="I20" s="59"/>
      <c r="J20" s="58">
        <v>1</v>
      </c>
      <c r="K20" s="54"/>
      <c r="L20" s="60">
        <f t="shared" si="6"/>
      </c>
      <c r="M20" s="61">
        <f t="shared" si="11"/>
      </c>
      <c r="N20" s="61">
        <f t="shared" si="12"/>
      </c>
      <c r="O20" s="61">
        <f t="shared" si="13"/>
      </c>
      <c r="P20" s="61">
        <f t="shared" si="14"/>
      </c>
      <c r="Q20" s="61">
        <f t="shared" si="15"/>
      </c>
      <c r="R20" s="61">
        <f t="shared" si="16"/>
      </c>
      <c r="S20" s="61">
        <f t="shared" si="17"/>
      </c>
      <c r="T20" s="61">
        <f t="shared" si="18"/>
      </c>
      <c r="U20" s="61">
        <f t="shared" si="19"/>
      </c>
      <c r="V20" s="95">
        <f t="shared" si="20"/>
      </c>
      <c r="W20" s="91">
        <f t="shared" si="21"/>
      </c>
      <c r="X20" s="61">
        <f t="shared" si="22"/>
      </c>
      <c r="Y20" s="61">
        <f t="shared" si="23"/>
      </c>
      <c r="Z20" s="61">
        <f t="shared" si="24"/>
      </c>
      <c r="AA20" s="61">
        <f t="shared" si="25"/>
      </c>
      <c r="AB20" s="61">
        <f t="shared" si="26"/>
      </c>
      <c r="AC20" s="61">
        <f t="shared" si="27"/>
      </c>
      <c r="AD20" s="61">
        <f t="shared" si="28"/>
      </c>
      <c r="AE20" s="61">
        <f t="shared" si="29"/>
      </c>
      <c r="AF20" s="61">
        <f t="shared" si="30"/>
      </c>
      <c r="AG20" s="61">
        <f t="shared" si="35"/>
      </c>
      <c r="AH20" s="61">
        <f t="shared" si="35"/>
      </c>
      <c r="AI20" s="61">
        <f t="shared" si="35"/>
      </c>
      <c r="AJ20" s="61">
        <f t="shared" si="35"/>
      </c>
      <c r="AK20" s="61">
        <f t="shared" si="35"/>
      </c>
      <c r="AL20" s="61">
        <f t="shared" si="35"/>
      </c>
      <c r="AM20" s="61">
        <f t="shared" si="35"/>
      </c>
      <c r="AN20" s="61">
        <f t="shared" si="35"/>
      </c>
      <c r="AO20" s="61">
        <f t="shared" si="35"/>
      </c>
      <c r="AP20" s="61">
        <f t="shared" si="35"/>
      </c>
      <c r="AQ20" s="61">
        <f t="shared" si="35"/>
      </c>
      <c r="AR20" s="62"/>
      <c r="AS20" s="63"/>
      <c r="AT20" s="64"/>
      <c r="AU20" s="97"/>
    </row>
    <row r="21" spans="1:47" ht="20.25" customHeight="1">
      <c r="A21" s="53"/>
      <c r="B21" s="54"/>
      <c r="C21" s="67"/>
      <c r="D21" s="68"/>
      <c r="E21" s="55"/>
      <c r="F21" s="56"/>
      <c r="G21" s="57">
        <v>1</v>
      </c>
      <c r="H21" s="58">
        <f t="shared" si="10"/>
      </c>
      <c r="I21" s="59"/>
      <c r="J21" s="58">
        <v>1</v>
      </c>
      <c r="K21" s="54"/>
      <c r="L21" s="60">
        <f t="shared" si="6"/>
      </c>
      <c r="M21" s="61">
        <f t="shared" si="11"/>
      </c>
      <c r="N21" s="61">
        <f t="shared" si="12"/>
      </c>
      <c r="O21" s="61">
        <f t="shared" si="13"/>
      </c>
      <c r="P21" s="61">
        <f t="shared" si="14"/>
      </c>
      <c r="Q21" s="61">
        <f t="shared" si="15"/>
      </c>
      <c r="R21" s="61">
        <f t="shared" si="16"/>
      </c>
      <c r="S21" s="61">
        <f t="shared" si="17"/>
      </c>
      <c r="T21" s="61">
        <f t="shared" si="18"/>
      </c>
      <c r="U21" s="61">
        <f t="shared" si="19"/>
      </c>
      <c r="V21" s="95">
        <f t="shared" si="20"/>
      </c>
      <c r="W21" s="91">
        <f t="shared" si="21"/>
      </c>
      <c r="X21" s="61">
        <f t="shared" si="22"/>
      </c>
      <c r="Y21" s="61">
        <f t="shared" si="23"/>
      </c>
      <c r="Z21" s="61">
        <f t="shared" si="24"/>
      </c>
      <c r="AA21" s="61">
        <f t="shared" si="25"/>
      </c>
      <c r="AB21" s="61">
        <f t="shared" si="26"/>
      </c>
      <c r="AC21" s="61">
        <f t="shared" si="27"/>
      </c>
      <c r="AD21" s="61">
        <f t="shared" si="28"/>
      </c>
      <c r="AE21" s="61">
        <f t="shared" si="29"/>
      </c>
      <c r="AF21" s="61">
        <f t="shared" si="30"/>
      </c>
      <c r="AG21" s="61">
        <f t="shared" si="35"/>
      </c>
      <c r="AH21" s="61">
        <f t="shared" si="35"/>
      </c>
      <c r="AI21" s="61">
        <f t="shared" si="35"/>
      </c>
      <c r="AJ21" s="61">
        <f t="shared" si="35"/>
      </c>
      <c r="AK21" s="61">
        <f t="shared" si="35"/>
      </c>
      <c r="AL21" s="61">
        <f t="shared" si="35"/>
      </c>
      <c r="AM21" s="61">
        <f t="shared" si="35"/>
      </c>
      <c r="AN21" s="61">
        <f t="shared" si="35"/>
      </c>
      <c r="AO21" s="61">
        <f t="shared" si="35"/>
      </c>
      <c r="AP21" s="61">
        <f t="shared" si="35"/>
      </c>
      <c r="AQ21" s="61">
        <f t="shared" si="35"/>
      </c>
      <c r="AR21" s="62"/>
      <c r="AS21" s="63"/>
      <c r="AT21" s="64"/>
      <c r="AU21" s="97"/>
    </row>
    <row r="22" spans="1:47" ht="20.25" customHeight="1">
      <c r="A22" s="53"/>
      <c r="B22" s="54"/>
      <c r="C22" s="67"/>
      <c r="D22" s="68"/>
      <c r="E22" s="55"/>
      <c r="F22" s="56"/>
      <c r="G22" s="57">
        <v>1</v>
      </c>
      <c r="H22" s="58">
        <f>IF(F22="","",F22*G22)</f>
      </c>
      <c r="I22" s="59"/>
      <c r="J22" s="58">
        <v>1</v>
      </c>
      <c r="K22" s="54"/>
      <c r="L22" s="60">
        <f t="shared" si="6"/>
      </c>
      <c r="M22" s="61">
        <f t="shared" si="11"/>
      </c>
      <c r="N22" s="61">
        <f t="shared" si="12"/>
      </c>
      <c r="O22" s="61">
        <f t="shared" si="13"/>
      </c>
      <c r="P22" s="61">
        <f t="shared" si="14"/>
      </c>
      <c r="Q22" s="61">
        <f t="shared" si="15"/>
      </c>
      <c r="R22" s="61">
        <f t="shared" si="16"/>
      </c>
      <c r="S22" s="61">
        <f t="shared" si="17"/>
      </c>
      <c r="T22" s="61">
        <f t="shared" si="18"/>
      </c>
      <c r="U22" s="61">
        <f t="shared" si="19"/>
      </c>
      <c r="V22" s="95">
        <f t="shared" si="20"/>
      </c>
      <c r="W22" s="91">
        <f t="shared" si="21"/>
      </c>
      <c r="X22" s="61">
        <f t="shared" si="22"/>
      </c>
      <c r="Y22" s="61">
        <f t="shared" si="23"/>
      </c>
      <c r="Z22" s="61">
        <f t="shared" si="24"/>
      </c>
      <c r="AA22" s="61">
        <f t="shared" si="25"/>
      </c>
      <c r="AB22" s="61">
        <f t="shared" si="26"/>
      </c>
      <c r="AC22" s="61">
        <f t="shared" si="27"/>
      </c>
      <c r="AD22" s="61">
        <f t="shared" si="28"/>
      </c>
      <c r="AE22" s="61">
        <f t="shared" si="29"/>
      </c>
      <c r="AF22" s="61">
        <f t="shared" si="30"/>
      </c>
      <c r="AG22" s="61">
        <f t="shared" si="35"/>
      </c>
      <c r="AH22" s="61">
        <f t="shared" si="35"/>
      </c>
      <c r="AI22" s="61">
        <f t="shared" si="35"/>
      </c>
      <c r="AJ22" s="61">
        <f t="shared" si="35"/>
      </c>
      <c r="AK22" s="61">
        <f t="shared" si="35"/>
      </c>
      <c r="AL22" s="61">
        <f t="shared" si="35"/>
      </c>
      <c r="AM22" s="61">
        <f t="shared" si="35"/>
      </c>
      <c r="AN22" s="61">
        <f t="shared" si="35"/>
      </c>
      <c r="AO22" s="61">
        <f t="shared" si="35"/>
      </c>
      <c r="AP22" s="61">
        <f t="shared" si="35"/>
      </c>
      <c r="AQ22" s="61">
        <f t="shared" si="35"/>
      </c>
      <c r="AR22" s="62"/>
      <c r="AS22" s="63"/>
      <c r="AT22" s="64"/>
      <c r="AU22" s="97"/>
    </row>
    <row r="23" spans="1:47" ht="20.25" customHeight="1">
      <c r="A23" s="53"/>
      <c r="B23" s="54"/>
      <c r="C23" s="67"/>
      <c r="D23" s="68"/>
      <c r="E23" s="55"/>
      <c r="F23" s="56"/>
      <c r="G23" s="57">
        <v>1</v>
      </c>
      <c r="H23" s="58">
        <f>IF(F23="","",F23*G23)</f>
      </c>
      <c r="I23" s="59"/>
      <c r="J23" s="58">
        <v>1</v>
      </c>
      <c r="K23" s="54"/>
      <c r="L23" s="60">
        <f t="shared" si="6"/>
      </c>
      <c r="M23" s="61">
        <f t="shared" si="11"/>
      </c>
      <c r="N23" s="61">
        <f t="shared" si="12"/>
      </c>
      <c r="O23" s="61">
        <f t="shared" si="13"/>
      </c>
      <c r="P23" s="61">
        <f t="shared" si="14"/>
      </c>
      <c r="Q23" s="61">
        <f t="shared" si="15"/>
      </c>
      <c r="R23" s="61">
        <f t="shared" si="16"/>
      </c>
      <c r="S23" s="61">
        <f t="shared" si="17"/>
      </c>
      <c r="T23" s="61">
        <f t="shared" si="18"/>
      </c>
      <c r="U23" s="61">
        <f t="shared" si="19"/>
      </c>
      <c r="V23" s="95">
        <f t="shared" si="20"/>
      </c>
      <c r="W23" s="91">
        <f t="shared" si="21"/>
      </c>
      <c r="X23" s="61">
        <f t="shared" si="22"/>
      </c>
      <c r="Y23" s="61">
        <f t="shared" si="23"/>
      </c>
      <c r="Z23" s="61">
        <f t="shared" si="24"/>
      </c>
      <c r="AA23" s="61">
        <f t="shared" si="25"/>
      </c>
      <c r="AB23" s="61">
        <f t="shared" si="26"/>
      </c>
      <c r="AC23" s="61">
        <f t="shared" si="27"/>
      </c>
      <c r="AD23" s="61">
        <f t="shared" si="28"/>
      </c>
      <c r="AE23" s="61">
        <f t="shared" si="29"/>
      </c>
      <c r="AF23" s="61">
        <f t="shared" si="30"/>
      </c>
      <c r="AG23" s="61">
        <f t="shared" si="35"/>
      </c>
      <c r="AH23" s="61">
        <f t="shared" si="35"/>
      </c>
      <c r="AI23" s="61">
        <f t="shared" si="35"/>
      </c>
      <c r="AJ23" s="61">
        <f t="shared" si="35"/>
      </c>
      <c r="AK23" s="61">
        <f t="shared" si="35"/>
      </c>
      <c r="AL23" s="61">
        <f t="shared" si="35"/>
      </c>
      <c r="AM23" s="61">
        <f t="shared" si="35"/>
      </c>
      <c r="AN23" s="61">
        <f t="shared" si="35"/>
      </c>
      <c r="AO23" s="61">
        <f t="shared" si="35"/>
      </c>
      <c r="AP23" s="61">
        <f t="shared" si="35"/>
      </c>
      <c r="AQ23" s="61">
        <f t="shared" si="35"/>
      </c>
      <c r="AR23" s="62"/>
      <c r="AS23" s="63"/>
      <c r="AT23" s="64"/>
      <c r="AU23" s="97"/>
    </row>
    <row r="24" spans="1:47" ht="20.25" customHeight="1">
      <c r="A24" s="69"/>
      <c r="B24" s="70"/>
      <c r="C24" s="71"/>
      <c r="D24" s="72"/>
      <c r="E24" s="73"/>
      <c r="F24" s="74"/>
      <c r="G24" s="75">
        <v>1</v>
      </c>
      <c r="H24" s="76">
        <f>IF(F24="","",F24*G24)</f>
      </c>
      <c r="I24" s="77"/>
      <c r="J24" s="76">
        <v>1</v>
      </c>
      <c r="K24" s="70"/>
      <c r="L24" s="78">
        <f t="shared" si="6"/>
      </c>
      <c r="M24" s="79">
        <f t="shared" si="11"/>
      </c>
      <c r="N24" s="79">
        <f t="shared" si="12"/>
      </c>
      <c r="O24" s="79">
        <f t="shared" si="13"/>
      </c>
      <c r="P24" s="79">
        <f t="shared" si="14"/>
      </c>
      <c r="Q24" s="79">
        <f t="shared" si="15"/>
      </c>
      <c r="R24" s="79">
        <f t="shared" si="16"/>
      </c>
      <c r="S24" s="79">
        <f t="shared" si="17"/>
      </c>
      <c r="T24" s="79">
        <f t="shared" si="18"/>
      </c>
      <c r="U24" s="79">
        <f t="shared" si="19"/>
      </c>
      <c r="V24" s="96">
        <f t="shared" si="20"/>
      </c>
      <c r="W24" s="92">
        <f t="shared" si="21"/>
      </c>
      <c r="X24" s="79">
        <f t="shared" si="22"/>
      </c>
      <c r="Y24" s="79">
        <f t="shared" si="23"/>
      </c>
      <c r="Z24" s="79">
        <f t="shared" si="24"/>
      </c>
      <c r="AA24" s="79">
        <f t="shared" si="25"/>
      </c>
      <c r="AB24" s="79">
        <f t="shared" si="26"/>
      </c>
      <c r="AC24" s="79">
        <f t="shared" si="27"/>
      </c>
      <c r="AD24" s="79">
        <f t="shared" si="28"/>
      </c>
      <c r="AE24" s="79">
        <f t="shared" si="29"/>
      </c>
      <c r="AF24" s="79">
        <f t="shared" si="30"/>
      </c>
      <c r="AG24" s="79">
        <f t="shared" si="35"/>
      </c>
      <c r="AH24" s="79">
        <f t="shared" si="35"/>
      </c>
      <c r="AI24" s="79">
        <f t="shared" si="35"/>
      </c>
      <c r="AJ24" s="79">
        <f t="shared" si="35"/>
      </c>
      <c r="AK24" s="79">
        <f t="shared" si="35"/>
      </c>
      <c r="AL24" s="79">
        <f t="shared" si="35"/>
      </c>
      <c r="AM24" s="79">
        <f t="shared" si="35"/>
      </c>
      <c r="AN24" s="79">
        <f t="shared" si="35"/>
      </c>
      <c r="AO24" s="79">
        <f t="shared" si="35"/>
      </c>
      <c r="AP24" s="79">
        <f t="shared" si="35"/>
      </c>
      <c r="AQ24" s="79">
        <f t="shared" si="35"/>
      </c>
      <c r="AR24" s="80"/>
      <c r="AS24" s="81"/>
      <c r="AT24" s="82"/>
      <c r="AU24" s="97"/>
    </row>
    <row r="25" spans="1:47" ht="20.25" customHeight="1">
      <c r="A25" s="83"/>
      <c r="B25" s="84"/>
      <c r="C25" s="85"/>
      <c r="D25" s="86"/>
      <c r="E25" s="84"/>
      <c r="F25" s="87"/>
      <c r="G25" s="87"/>
      <c r="H25" s="87"/>
      <c r="I25" s="84"/>
      <c r="J25" s="87"/>
      <c r="K25" s="84"/>
      <c r="L25" s="84"/>
      <c r="M25" s="87">
        <f>SUM(M5:M24)</f>
        <v>0</v>
      </c>
      <c r="N25" s="87">
        <f aca="true" t="shared" si="36" ref="N25:AQ25">SUM(N5:N24)</f>
        <v>0</v>
      </c>
      <c r="O25" s="87">
        <f t="shared" si="36"/>
        <v>0</v>
      </c>
      <c r="P25" s="87">
        <f t="shared" si="36"/>
        <v>0</v>
      </c>
      <c r="Q25" s="87">
        <f t="shared" si="36"/>
        <v>0</v>
      </c>
      <c r="R25" s="87">
        <f t="shared" si="36"/>
        <v>0</v>
      </c>
      <c r="S25" s="87">
        <f t="shared" si="36"/>
        <v>0</v>
      </c>
      <c r="T25" s="87">
        <f t="shared" si="36"/>
        <v>0</v>
      </c>
      <c r="U25" s="87">
        <f t="shared" si="36"/>
        <v>0</v>
      </c>
      <c r="V25" s="88">
        <f t="shared" si="36"/>
        <v>0</v>
      </c>
      <c r="W25" s="93">
        <f t="shared" si="36"/>
        <v>0</v>
      </c>
      <c r="X25" s="87">
        <f t="shared" si="36"/>
        <v>0</v>
      </c>
      <c r="Y25" s="87">
        <f t="shared" si="36"/>
        <v>0</v>
      </c>
      <c r="Z25" s="87">
        <f t="shared" si="36"/>
        <v>0</v>
      </c>
      <c r="AA25" s="87">
        <f t="shared" si="36"/>
        <v>0</v>
      </c>
      <c r="AB25" s="87">
        <f t="shared" si="36"/>
        <v>0</v>
      </c>
      <c r="AC25" s="87">
        <f t="shared" si="36"/>
        <v>0</v>
      </c>
      <c r="AD25" s="87">
        <f t="shared" si="36"/>
        <v>0</v>
      </c>
      <c r="AE25" s="87">
        <f t="shared" si="36"/>
        <v>0</v>
      </c>
      <c r="AF25" s="87">
        <f t="shared" si="36"/>
        <v>0</v>
      </c>
      <c r="AG25" s="87">
        <f t="shared" si="36"/>
        <v>0</v>
      </c>
      <c r="AH25" s="87">
        <f t="shared" si="36"/>
        <v>0</v>
      </c>
      <c r="AI25" s="87">
        <f t="shared" si="36"/>
        <v>0</v>
      </c>
      <c r="AJ25" s="87">
        <f t="shared" si="36"/>
        <v>0</v>
      </c>
      <c r="AK25" s="87">
        <f t="shared" si="36"/>
        <v>0</v>
      </c>
      <c r="AL25" s="87">
        <f t="shared" si="36"/>
        <v>0</v>
      </c>
      <c r="AM25" s="87">
        <f t="shared" si="36"/>
        <v>0</v>
      </c>
      <c r="AN25" s="87">
        <f t="shared" si="36"/>
        <v>0</v>
      </c>
      <c r="AO25" s="87">
        <f t="shared" si="36"/>
        <v>0</v>
      </c>
      <c r="AP25" s="87">
        <f t="shared" si="36"/>
        <v>0</v>
      </c>
      <c r="AQ25" s="87">
        <f t="shared" si="36"/>
        <v>0</v>
      </c>
      <c r="AR25" s="87"/>
      <c r="AS25" s="87"/>
      <c r="AT25" s="88"/>
      <c r="AU25" s="97"/>
    </row>
    <row r="26" spans="8:27" ht="17.25">
      <c r="H26" s="12"/>
      <c r="J26" s="15"/>
      <c r="AA26" s="10">
        <f>IF(OR($H26="",$AH26=""),"",IF($H26-AL26&gt;0,$H26-AL26,0))</f>
      </c>
    </row>
    <row r="27" spans="1:27" ht="17.25">
      <c r="A27" s="7" t="s">
        <v>122</v>
      </c>
      <c r="H27" s="12"/>
      <c r="J27" s="15"/>
      <c r="AA27" s="10">
        <f>IF(OR($H27="",$AH27=""),"",IF($H27-AL27&gt;0,$H27-AL27,0))</f>
      </c>
    </row>
    <row r="28" spans="1:27" ht="17.25">
      <c r="A28" s="7" t="s">
        <v>176</v>
      </c>
      <c r="H28" s="12"/>
      <c r="J28" s="15"/>
      <c r="AA28" s="10">
        <f>IF(OR($H28="",$AH28=""),"",IF($H28-AL28&gt;0,$H28-AL28,0))</f>
      </c>
    </row>
    <row r="29" spans="1:10" ht="17.25">
      <c r="A29" s="7" t="s">
        <v>136</v>
      </c>
      <c r="H29" s="12"/>
      <c r="J29" s="15"/>
    </row>
    <row r="30" spans="8:10" ht="17.25">
      <c r="H30" s="12"/>
      <c r="J30" s="15"/>
    </row>
    <row r="31" spans="1:10" ht="17.25">
      <c r="A31" s="16"/>
      <c r="H31" s="12"/>
      <c r="J31" s="15"/>
    </row>
    <row r="32" spans="1:10" ht="17.25">
      <c r="A32" s="16"/>
      <c r="H32" s="12"/>
      <c r="J32" s="15"/>
    </row>
    <row r="33" spans="1:8" ht="17.25">
      <c r="A33" s="16"/>
      <c r="H33" s="12"/>
    </row>
    <row r="34" spans="1:8" ht="17.25">
      <c r="A34" s="16"/>
      <c r="H34" s="12"/>
    </row>
    <row r="35" spans="1:8" ht="17.25">
      <c r="A35" s="16"/>
      <c r="H35" s="12"/>
    </row>
    <row r="36" spans="1:8" ht="17.25">
      <c r="A36" s="14"/>
      <c r="H36" s="12"/>
    </row>
    <row r="37" spans="1:8" ht="17.25">
      <c r="A37" s="14"/>
      <c r="H37" s="12"/>
    </row>
    <row r="38" spans="1:8" ht="17.25">
      <c r="A38" s="14"/>
      <c r="H38" s="12"/>
    </row>
    <row r="39" spans="1:8" ht="17.25">
      <c r="A39" s="14"/>
      <c r="H39" s="12"/>
    </row>
    <row r="40" spans="1:8" ht="17.25">
      <c r="A40" s="14"/>
      <c r="H40" s="12"/>
    </row>
    <row r="41" spans="1:8" ht="17.25">
      <c r="A41" s="14"/>
      <c r="H41" s="12"/>
    </row>
    <row r="42" ht="17.25">
      <c r="H42" s="12"/>
    </row>
    <row r="43" ht="17.25">
      <c r="H43" s="12"/>
    </row>
    <row r="44" ht="17.25">
      <c r="H44" s="12"/>
    </row>
    <row r="45" ht="17.25">
      <c r="H45" s="12"/>
    </row>
    <row r="46" ht="17.25">
      <c r="H46" s="12"/>
    </row>
    <row r="47" ht="17.25">
      <c r="H47" s="12"/>
    </row>
    <row r="48" ht="17.25">
      <c r="H48" s="12"/>
    </row>
    <row r="49" ht="17.25">
      <c r="H49" s="12"/>
    </row>
    <row r="50" ht="17.25">
      <c r="H50" s="12"/>
    </row>
    <row r="51" ht="17.25">
      <c r="H51" s="12"/>
    </row>
    <row r="52" ht="17.25">
      <c r="H52" s="12"/>
    </row>
    <row r="53" ht="17.25">
      <c r="H53" s="12"/>
    </row>
    <row r="54" ht="17.25">
      <c r="H54" s="12"/>
    </row>
    <row r="55" ht="17.25">
      <c r="H55" s="12"/>
    </row>
    <row r="56" ht="17.25">
      <c r="H56" s="12"/>
    </row>
    <row r="57" ht="17.25">
      <c r="H57" s="12"/>
    </row>
    <row r="58" ht="17.25">
      <c r="H58" s="12"/>
    </row>
    <row r="59" ht="17.25">
      <c r="H59" s="12"/>
    </row>
    <row r="60" ht="17.25">
      <c r="H60" s="12"/>
    </row>
    <row r="61" ht="17.25">
      <c r="H61" s="12"/>
    </row>
    <row r="62" ht="17.25">
      <c r="H62" s="12"/>
    </row>
    <row r="63" ht="17.25">
      <c r="H63" s="12"/>
    </row>
    <row r="64" ht="17.25">
      <c r="H64" s="12"/>
    </row>
    <row r="65" ht="17.25">
      <c r="H65" s="12"/>
    </row>
    <row r="66" ht="17.25">
      <c r="H66" s="12"/>
    </row>
    <row r="67" ht="17.25">
      <c r="H67" s="12"/>
    </row>
    <row r="68" ht="17.25">
      <c r="H68" s="12"/>
    </row>
    <row r="69" ht="17.25">
      <c r="H69" s="12"/>
    </row>
    <row r="70" ht="17.25">
      <c r="H70" s="12"/>
    </row>
    <row r="71" ht="17.25">
      <c r="H71" s="12"/>
    </row>
    <row r="72" ht="17.25">
      <c r="H72" s="12"/>
    </row>
    <row r="73" ht="17.25">
      <c r="H73" s="12"/>
    </row>
    <row r="74" ht="17.25">
      <c r="H74" s="12"/>
    </row>
    <row r="75" ht="17.25">
      <c r="H75" s="12"/>
    </row>
    <row r="76" ht="17.25">
      <c r="H76" s="12"/>
    </row>
    <row r="77" ht="17.25">
      <c r="H77" s="12"/>
    </row>
    <row r="78" ht="17.25">
      <c r="H78" s="12"/>
    </row>
    <row r="79" ht="17.25">
      <c r="H79" s="12"/>
    </row>
    <row r="80" ht="17.25">
      <c r="H80" s="12"/>
    </row>
    <row r="81" ht="17.25">
      <c r="H81" s="12"/>
    </row>
    <row r="82" ht="17.25">
      <c r="H82" s="12"/>
    </row>
    <row r="83" ht="17.25">
      <c r="H83" s="12"/>
    </row>
    <row r="84" ht="17.25">
      <c r="H84" s="12"/>
    </row>
    <row r="85" ht="17.25">
      <c r="H85" s="12"/>
    </row>
    <row r="86" ht="17.25">
      <c r="H86" s="12"/>
    </row>
    <row r="87" ht="17.25">
      <c r="H87" s="12"/>
    </row>
    <row r="88" ht="17.25">
      <c r="H88" s="12"/>
    </row>
    <row r="89" ht="17.25">
      <c r="H89" s="12"/>
    </row>
    <row r="90" ht="17.25">
      <c r="H90" s="12"/>
    </row>
    <row r="91" ht="17.25">
      <c r="H91" s="12"/>
    </row>
    <row r="92" ht="17.25">
      <c r="H92" s="12"/>
    </row>
    <row r="93" ht="17.25">
      <c r="H93" s="12"/>
    </row>
    <row r="94" ht="17.25">
      <c r="H94" s="12"/>
    </row>
    <row r="95" ht="17.25">
      <c r="H95" s="12"/>
    </row>
    <row r="96" ht="17.25">
      <c r="H96" s="12"/>
    </row>
    <row r="97" ht="17.25">
      <c r="H97" s="12"/>
    </row>
    <row r="98" ht="17.25">
      <c r="H98" s="12"/>
    </row>
    <row r="99" ht="17.25">
      <c r="H99" s="12"/>
    </row>
    <row r="100" ht="17.25">
      <c r="H100" s="12"/>
    </row>
    <row r="101" ht="17.25">
      <c r="H101" s="12"/>
    </row>
    <row r="102" ht="17.25">
      <c r="H102" s="12"/>
    </row>
    <row r="103" ht="17.25">
      <c r="H103" s="12"/>
    </row>
    <row r="104" ht="17.25">
      <c r="H104" s="12"/>
    </row>
    <row r="105" ht="17.25">
      <c r="H105" s="12"/>
    </row>
    <row r="106" ht="17.25">
      <c r="H106" s="12"/>
    </row>
    <row r="107" ht="17.25">
      <c r="H107" s="12"/>
    </row>
    <row r="108" ht="17.25">
      <c r="H108" s="12"/>
    </row>
    <row r="109" ht="17.25">
      <c r="H109" s="12"/>
    </row>
    <row r="110" ht="17.25">
      <c r="H110" s="12"/>
    </row>
    <row r="111" ht="17.25">
      <c r="H111" s="12"/>
    </row>
    <row r="112" ht="17.25">
      <c r="H112" s="12"/>
    </row>
    <row r="113" ht="17.25">
      <c r="H113" s="12"/>
    </row>
    <row r="114" ht="17.25">
      <c r="H114" s="12"/>
    </row>
    <row r="115" ht="17.25">
      <c r="H115" s="12"/>
    </row>
    <row r="116" ht="17.25">
      <c r="H116" s="12"/>
    </row>
    <row r="117" ht="17.25">
      <c r="H117" s="12"/>
    </row>
    <row r="118" ht="17.25">
      <c r="H118" s="12"/>
    </row>
    <row r="119" ht="17.25">
      <c r="H119" s="12"/>
    </row>
    <row r="120" ht="17.25">
      <c r="H120" s="12"/>
    </row>
    <row r="121" ht="17.25">
      <c r="H121" s="12"/>
    </row>
    <row r="122" ht="17.25">
      <c r="H122" s="12"/>
    </row>
    <row r="123" ht="17.25">
      <c r="H123" s="12"/>
    </row>
    <row r="124" ht="17.25">
      <c r="H124" s="12"/>
    </row>
    <row r="125" ht="17.25">
      <c r="H125" s="12"/>
    </row>
    <row r="126" ht="17.25">
      <c r="H126" s="12"/>
    </row>
    <row r="127" ht="17.25">
      <c r="H127" s="12"/>
    </row>
    <row r="128" ht="17.25">
      <c r="H128" s="12"/>
    </row>
    <row r="129" ht="17.25">
      <c r="H129" s="12"/>
    </row>
    <row r="130" ht="17.25">
      <c r="H130" s="12"/>
    </row>
    <row r="131" ht="17.25">
      <c r="H131" s="12"/>
    </row>
    <row r="132" ht="17.25">
      <c r="H132" s="12"/>
    </row>
    <row r="133" ht="17.25">
      <c r="H133" s="12"/>
    </row>
    <row r="134" ht="17.25">
      <c r="H134" s="12"/>
    </row>
    <row r="135" ht="17.25">
      <c r="H135" s="12"/>
    </row>
    <row r="136" ht="17.25">
      <c r="H136" s="12"/>
    </row>
    <row r="137" ht="17.25">
      <c r="H137" s="12"/>
    </row>
    <row r="138" ht="17.25">
      <c r="H138" s="12"/>
    </row>
    <row r="139" ht="17.25">
      <c r="H139" s="12"/>
    </row>
    <row r="140" ht="17.25">
      <c r="H140" s="12"/>
    </row>
    <row r="141" ht="17.25">
      <c r="H141" s="12"/>
    </row>
    <row r="142" ht="17.25">
      <c r="H142" s="12"/>
    </row>
    <row r="143" ht="17.25">
      <c r="H143" s="12"/>
    </row>
    <row r="144" ht="17.25">
      <c r="H144" s="12"/>
    </row>
    <row r="145" ht="17.25">
      <c r="H145" s="12"/>
    </row>
    <row r="146" ht="17.25">
      <c r="H146" s="12"/>
    </row>
    <row r="147" ht="17.25">
      <c r="H147" s="12"/>
    </row>
    <row r="148" ht="17.25">
      <c r="H148" s="12"/>
    </row>
    <row r="149" ht="17.25">
      <c r="H149" s="12"/>
    </row>
    <row r="150" ht="17.25">
      <c r="H150" s="12"/>
    </row>
    <row r="151" ht="17.25">
      <c r="H151" s="12"/>
    </row>
    <row r="152" ht="17.25">
      <c r="H152" s="12"/>
    </row>
    <row r="153" ht="17.25">
      <c r="H153" s="12"/>
    </row>
    <row r="154" ht="17.25">
      <c r="H154" s="12"/>
    </row>
    <row r="155" ht="17.25">
      <c r="H155" s="12"/>
    </row>
    <row r="156" ht="17.25">
      <c r="H156" s="12"/>
    </row>
    <row r="157" ht="17.25">
      <c r="H157" s="12"/>
    </row>
    <row r="158" ht="17.25">
      <c r="H158" s="12"/>
    </row>
    <row r="159" ht="17.25">
      <c r="H159" s="12"/>
    </row>
    <row r="160" ht="17.25">
      <c r="H160" s="12"/>
    </row>
    <row r="161" ht="17.25">
      <c r="H161" s="12"/>
    </row>
    <row r="162" ht="17.25">
      <c r="H162" s="12"/>
    </row>
    <row r="163" ht="17.25">
      <c r="H163" s="12"/>
    </row>
    <row r="164" ht="17.25">
      <c r="H164" s="12"/>
    </row>
    <row r="165" ht="17.25">
      <c r="H165" s="12"/>
    </row>
    <row r="166" ht="17.25">
      <c r="H166" s="12"/>
    </row>
    <row r="167" ht="17.25">
      <c r="H167" s="12"/>
    </row>
    <row r="168" ht="17.25">
      <c r="H168" s="12"/>
    </row>
    <row r="169" ht="17.25">
      <c r="H169" s="12"/>
    </row>
    <row r="170" ht="17.25">
      <c r="H170" s="12"/>
    </row>
    <row r="171" ht="17.25">
      <c r="H171" s="12"/>
    </row>
    <row r="172" ht="17.25">
      <c r="H172" s="12"/>
    </row>
    <row r="173" ht="17.25">
      <c r="H173" s="12"/>
    </row>
    <row r="174" ht="17.25">
      <c r="H174" s="12"/>
    </row>
    <row r="175" ht="17.25">
      <c r="H175" s="12"/>
    </row>
    <row r="176" ht="17.25">
      <c r="H176" s="12"/>
    </row>
    <row r="177" ht="17.25">
      <c r="H177" s="12"/>
    </row>
    <row r="178" ht="17.25">
      <c r="H178" s="12"/>
    </row>
    <row r="179" ht="17.25">
      <c r="H179" s="12"/>
    </row>
    <row r="180" ht="17.25">
      <c r="H180" s="12"/>
    </row>
    <row r="181" ht="17.25">
      <c r="H181" s="12"/>
    </row>
    <row r="182" ht="17.25">
      <c r="H182" s="12"/>
    </row>
    <row r="183" ht="17.25">
      <c r="H183" s="12"/>
    </row>
    <row r="184" ht="17.25">
      <c r="H184" s="12"/>
    </row>
    <row r="185" ht="17.25">
      <c r="H185" s="12"/>
    </row>
    <row r="186" ht="17.25">
      <c r="H186" s="12"/>
    </row>
    <row r="187" ht="17.25">
      <c r="H187" s="12"/>
    </row>
    <row r="188" ht="17.25">
      <c r="H188" s="12"/>
    </row>
    <row r="189" ht="17.25">
      <c r="H189" s="12"/>
    </row>
    <row r="190" ht="17.25">
      <c r="H190" s="12"/>
    </row>
    <row r="191" ht="17.25">
      <c r="H191" s="12"/>
    </row>
    <row r="192" ht="17.25">
      <c r="H192" s="12"/>
    </row>
    <row r="193" ht="17.25">
      <c r="H193" s="12"/>
    </row>
    <row r="194" ht="17.25">
      <c r="H194" s="12"/>
    </row>
    <row r="195" ht="17.25">
      <c r="H195" s="12"/>
    </row>
    <row r="196" ht="17.25">
      <c r="H196" s="12"/>
    </row>
    <row r="197" ht="17.25">
      <c r="H197" s="12"/>
    </row>
    <row r="198" ht="17.25">
      <c r="H198" s="12"/>
    </row>
    <row r="199" ht="17.25">
      <c r="H199" s="12"/>
    </row>
    <row r="200" ht="17.25">
      <c r="H200" s="12"/>
    </row>
    <row r="201" ht="17.25">
      <c r="H201" s="12"/>
    </row>
  </sheetData>
  <sheetProtection sheet="1" objects="1" scenarios="1" formatCells="0" formatColumns="0" formatRows="0" insertRows="0"/>
  <mergeCells count="17">
    <mergeCell ref="AT3:AT4"/>
    <mergeCell ref="AR3:AR4"/>
    <mergeCell ref="AS3:AS4"/>
    <mergeCell ref="AG3:AQ3"/>
    <mergeCell ref="H3:H4"/>
    <mergeCell ref="I3:I4"/>
    <mergeCell ref="W3:AF3"/>
    <mergeCell ref="J3:J4"/>
    <mergeCell ref="K3:K4"/>
    <mergeCell ref="L3:L4"/>
    <mergeCell ref="M3:V3"/>
    <mergeCell ref="G3:G4"/>
    <mergeCell ref="A3:A4"/>
    <mergeCell ref="B3:B4"/>
    <mergeCell ref="E3:E4"/>
    <mergeCell ref="C3:D4"/>
    <mergeCell ref="F3:F4"/>
  </mergeCells>
  <dataValidations count="4">
    <dataValidation allowBlank="1" showInputMessage="1" showErrorMessage="1" imeMode="on" sqref="B5:B24"/>
    <dataValidation allowBlank="1" showInputMessage="1" showErrorMessage="1" imeMode="disabled" sqref="AA25:AA28 AB25:AQ25 AR15:AT25 G15:G25 A25:B25 H25:Z25 C5:C25 E5:F25 G5:I14 K5:AT14 H15:I24 K15:AQ24 J5:J24"/>
    <dataValidation type="list" allowBlank="1" showInputMessage="1" showErrorMessage="1" sqref="A5:A24">
      <formula1>"建物,構築物,機械装置,車両運搬具,器具備品,牛馬,豚,果樹"</formula1>
    </dataValidation>
    <dataValidation allowBlank="1" showInputMessage="1" showErrorMessage="1" imeMode="hiragana" sqref="D5:D25"/>
  </dataValidations>
  <printOptions/>
  <pageMargins left="0.46" right="0.41" top="0.64" bottom="0.64" header="0.512" footer="0.512"/>
  <pageSetup fitToHeight="1" fitToWidth="1" horizontalDpi="600" verticalDpi="600" orientation="landscape" paperSize="9" scale="80" r:id="rId3"/>
  <legacyDrawing r:id="rId2"/>
</worksheet>
</file>

<file path=xl/worksheets/sheet4.xml><?xml version="1.0" encoding="utf-8"?>
<worksheet xmlns="http://schemas.openxmlformats.org/spreadsheetml/2006/main" xmlns:r="http://schemas.openxmlformats.org/officeDocument/2006/relationships">
  <sheetPr>
    <tabColor indexed="43"/>
  </sheetPr>
  <dimension ref="A1:L36"/>
  <sheetViews>
    <sheetView zoomScalePageLayoutView="0" workbookViewId="0" topLeftCell="A1">
      <selection activeCell="B4" sqref="B4"/>
    </sheetView>
  </sheetViews>
  <sheetFormatPr defaultColWidth="9.00390625" defaultRowHeight="13.5"/>
  <cols>
    <col min="1" max="1" width="4.00390625" style="20" customWidth="1"/>
    <col min="2" max="2" width="9.00390625" style="20" customWidth="1"/>
    <col min="3" max="6" width="13.125" style="20" customWidth="1"/>
    <col min="7" max="7" width="5.375" style="20" customWidth="1"/>
    <col min="8" max="8" width="9.25390625" style="20" customWidth="1"/>
    <col min="9" max="9" width="13.125" style="20" bestFit="1" customWidth="1"/>
    <col min="10" max="10" width="9.00390625" style="20" customWidth="1"/>
    <col min="11" max="11" width="16.375" style="20" customWidth="1"/>
    <col min="12" max="12" width="16.375" style="20" bestFit="1" customWidth="1"/>
    <col min="13" max="16384" width="9.00390625" style="20" customWidth="1"/>
  </cols>
  <sheetData>
    <row r="1" ht="18.75" customHeight="1">
      <c r="A1" s="21" t="s">
        <v>171</v>
      </c>
    </row>
    <row r="2" ht="15.75" customHeight="1">
      <c r="A2" s="20" t="s">
        <v>169</v>
      </c>
    </row>
    <row r="3" spans="1:12" ht="15.75" customHeight="1">
      <c r="A3" s="26"/>
      <c r="B3" s="121" t="s">
        <v>174</v>
      </c>
      <c r="C3" s="198" t="s">
        <v>105</v>
      </c>
      <c r="D3" s="223"/>
      <c r="E3" s="199"/>
      <c r="F3" s="198" t="s">
        <v>106</v>
      </c>
      <c r="G3" s="199"/>
      <c r="H3" s="27" t="s">
        <v>107</v>
      </c>
      <c r="I3" s="121" t="s">
        <v>170</v>
      </c>
      <c r="J3" s="198" t="s">
        <v>108</v>
      </c>
      <c r="K3" s="223"/>
      <c r="L3" s="199"/>
    </row>
    <row r="4" spans="1:12" ht="15.75" customHeight="1">
      <c r="A4" s="26">
        <v>1</v>
      </c>
      <c r="B4" s="38"/>
      <c r="C4" s="248"/>
      <c r="D4" s="241"/>
      <c r="E4" s="240"/>
      <c r="F4" s="239"/>
      <c r="G4" s="240"/>
      <c r="H4" s="39"/>
      <c r="I4" s="40"/>
      <c r="J4" s="224"/>
      <c r="K4" s="225"/>
      <c r="L4" s="226"/>
    </row>
    <row r="5" spans="1:12" ht="15.75" customHeight="1">
      <c r="A5" s="26">
        <v>2</v>
      </c>
      <c r="B5" s="38"/>
      <c r="C5" s="248"/>
      <c r="D5" s="241"/>
      <c r="E5" s="240"/>
      <c r="F5" s="239"/>
      <c r="G5" s="240"/>
      <c r="H5" s="39"/>
      <c r="I5" s="40"/>
      <c r="J5" s="224"/>
      <c r="K5" s="225"/>
      <c r="L5" s="226"/>
    </row>
    <row r="6" spans="1:12" ht="15.75" customHeight="1">
      <c r="A6" s="26">
        <v>3</v>
      </c>
      <c r="B6" s="38"/>
      <c r="C6" s="248"/>
      <c r="D6" s="241"/>
      <c r="E6" s="240"/>
      <c r="F6" s="239"/>
      <c r="G6" s="240"/>
      <c r="H6" s="39"/>
      <c r="I6" s="40"/>
      <c r="J6" s="224"/>
      <c r="K6" s="225"/>
      <c r="L6" s="226"/>
    </row>
    <row r="7" spans="1:12" ht="15.75" customHeight="1">
      <c r="A7" s="26">
        <v>4</v>
      </c>
      <c r="B7" s="38"/>
      <c r="C7" s="239"/>
      <c r="D7" s="241"/>
      <c r="E7" s="240"/>
      <c r="F7" s="239"/>
      <c r="G7" s="240"/>
      <c r="H7" s="39"/>
      <c r="I7" s="40"/>
      <c r="J7" s="224"/>
      <c r="K7" s="225"/>
      <c r="L7" s="226"/>
    </row>
    <row r="8" spans="1:12" ht="15.75" customHeight="1">
      <c r="A8" s="26">
        <v>5</v>
      </c>
      <c r="B8" s="38"/>
      <c r="C8" s="239"/>
      <c r="D8" s="241"/>
      <c r="E8" s="240"/>
      <c r="F8" s="239"/>
      <c r="G8" s="240"/>
      <c r="H8" s="39"/>
      <c r="I8" s="40"/>
      <c r="J8" s="224"/>
      <c r="K8" s="225"/>
      <c r="L8" s="226"/>
    </row>
    <row r="9" spans="1:12" ht="15.75" customHeight="1">
      <c r="A9" s="26">
        <v>6</v>
      </c>
      <c r="B9" s="38"/>
      <c r="C9" s="239"/>
      <c r="D9" s="241"/>
      <c r="E9" s="240"/>
      <c r="F9" s="239"/>
      <c r="G9" s="240"/>
      <c r="H9" s="39"/>
      <c r="I9" s="40"/>
      <c r="J9" s="224"/>
      <c r="K9" s="225"/>
      <c r="L9" s="226"/>
    </row>
    <row r="10" spans="1:12" ht="15.75" customHeight="1">
      <c r="A10" s="26">
        <v>7</v>
      </c>
      <c r="B10" s="38"/>
      <c r="C10" s="239"/>
      <c r="D10" s="241"/>
      <c r="E10" s="240"/>
      <c r="F10" s="239"/>
      <c r="G10" s="240"/>
      <c r="H10" s="39"/>
      <c r="I10" s="40"/>
      <c r="J10" s="224"/>
      <c r="K10" s="225"/>
      <c r="L10" s="226"/>
    </row>
    <row r="11" spans="1:12" ht="15.75" customHeight="1">
      <c r="A11" s="26">
        <v>8</v>
      </c>
      <c r="B11" s="38"/>
      <c r="C11" s="239"/>
      <c r="D11" s="241"/>
      <c r="E11" s="240"/>
      <c r="F11" s="239"/>
      <c r="G11" s="240"/>
      <c r="H11" s="39"/>
      <c r="I11" s="40"/>
      <c r="J11" s="224"/>
      <c r="K11" s="225"/>
      <c r="L11" s="226"/>
    </row>
    <row r="12" spans="1:12" ht="15.75" customHeight="1">
      <c r="A12" s="26">
        <v>9</v>
      </c>
      <c r="B12" s="38"/>
      <c r="C12" s="239"/>
      <c r="D12" s="241"/>
      <c r="E12" s="240"/>
      <c r="F12" s="239"/>
      <c r="G12" s="240"/>
      <c r="H12" s="39"/>
      <c r="I12" s="40"/>
      <c r="J12" s="224"/>
      <c r="K12" s="225"/>
      <c r="L12" s="226"/>
    </row>
    <row r="13" spans="1:12" ht="15.75" customHeight="1">
      <c r="A13" s="26">
        <v>10</v>
      </c>
      <c r="B13" s="38"/>
      <c r="C13" s="239"/>
      <c r="D13" s="241"/>
      <c r="E13" s="240"/>
      <c r="F13" s="239"/>
      <c r="G13" s="240"/>
      <c r="H13" s="39"/>
      <c r="I13" s="40"/>
      <c r="J13" s="239"/>
      <c r="K13" s="241"/>
      <c r="L13" s="240"/>
    </row>
    <row r="14" spans="1:12" ht="18" customHeight="1">
      <c r="A14" s="198" t="s">
        <v>109</v>
      </c>
      <c r="B14" s="223"/>
      <c r="C14" s="223"/>
      <c r="D14" s="223"/>
      <c r="E14" s="223"/>
      <c r="F14" s="223"/>
      <c r="G14" s="223"/>
      <c r="H14" s="199"/>
      <c r="I14" s="32">
        <f>SUM(I4:I13)</f>
        <v>0</v>
      </c>
      <c r="J14" s="231"/>
      <c r="K14" s="232"/>
      <c r="L14" s="233"/>
    </row>
    <row r="15" spans="1:2" ht="13.5">
      <c r="A15" s="28" t="s">
        <v>110</v>
      </c>
      <c r="B15" s="29" t="s">
        <v>145</v>
      </c>
    </row>
    <row r="16" spans="1:2" ht="13.5">
      <c r="A16" s="33">
        <v>2</v>
      </c>
      <c r="B16" s="29" t="s">
        <v>144</v>
      </c>
    </row>
    <row r="17" spans="1:2" ht="13.5">
      <c r="A17" s="33">
        <v>3</v>
      </c>
      <c r="B17" s="29" t="s">
        <v>143</v>
      </c>
    </row>
    <row r="18" spans="1:2" ht="13.5">
      <c r="A18" s="33">
        <v>4</v>
      </c>
      <c r="B18" s="29" t="s">
        <v>142</v>
      </c>
    </row>
    <row r="19" ht="13.5"/>
    <row r="20" spans="1:12" ht="15.75" customHeight="1">
      <c r="A20" s="20" t="s">
        <v>141</v>
      </c>
      <c r="L20" s="31" t="s">
        <v>111</v>
      </c>
    </row>
    <row r="21" spans="1:12" ht="15" customHeight="1">
      <c r="A21" s="245"/>
      <c r="B21" s="229" t="s">
        <v>173</v>
      </c>
      <c r="C21" s="229" t="s">
        <v>172</v>
      </c>
      <c r="D21" s="198" t="s">
        <v>112</v>
      </c>
      <c r="E21" s="223"/>
      <c r="F21" s="223"/>
      <c r="G21" s="223"/>
      <c r="H21" s="223"/>
      <c r="I21" s="223"/>
      <c r="J21" s="223"/>
      <c r="K21" s="223"/>
      <c r="L21" s="199"/>
    </row>
    <row r="22" spans="1:12" ht="15" customHeight="1">
      <c r="A22" s="246"/>
      <c r="B22" s="238"/>
      <c r="C22" s="238"/>
      <c r="D22" s="229" t="s">
        <v>113</v>
      </c>
      <c r="E22" s="229" t="s">
        <v>114</v>
      </c>
      <c r="F22" s="227" t="s">
        <v>115</v>
      </c>
      <c r="G22" s="23"/>
      <c r="H22" s="22"/>
      <c r="I22" s="22"/>
      <c r="J22" s="24"/>
      <c r="K22" s="24"/>
      <c r="L22" s="25"/>
    </row>
    <row r="23" spans="1:12" ht="15" customHeight="1">
      <c r="A23" s="247"/>
      <c r="B23" s="230"/>
      <c r="C23" s="230"/>
      <c r="D23" s="230"/>
      <c r="E23" s="230"/>
      <c r="F23" s="228"/>
      <c r="G23" s="198" t="s">
        <v>116</v>
      </c>
      <c r="H23" s="223"/>
      <c r="I23" s="199"/>
      <c r="J23" s="27" t="s">
        <v>117</v>
      </c>
      <c r="K23" s="27" t="s">
        <v>118</v>
      </c>
      <c r="L23" s="27" t="s">
        <v>119</v>
      </c>
    </row>
    <row r="24" spans="1:12" ht="15.75" customHeight="1">
      <c r="A24" s="26">
        <v>1</v>
      </c>
      <c r="B24" s="38">
        <f aca="true" t="shared" si="0" ref="B24:B33">IF(B4="","",B4)</f>
      </c>
      <c r="C24" s="34">
        <f>IF(I4="","",I4)</f>
      </c>
      <c r="D24" s="36"/>
      <c r="E24" s="36"/>
      <c r="F24" s="36"/>
      <c r="G24" s="237"/>
      <c r="H24" s="235"/>
      <c r="I24" s="236"/>
      <c r="J24" s="37"/>
      <c r="K24" s="38"/>
      <c r="L24" s="38"/>
    </row>
    <row r="25" spans="1:12" ht="15.75" customHeight="1">
      <c r="A25" s="26">
        <v>2</v>
      </c>
      <c r="B25" s="38">
        <f t="shared" si="0"/>
      </c>
      <c r="C25" s="34">
        <f aca="true" t="shared" si="1" ref="C25:C33">IF(I5="","",I5)</f>
      </c>
      <c r="D25" s="36"/>
      <c r="E25" s="36"/>
      <c r="F25" s="36"/>
      <c r="G25" s="237"/>
      <c r="H25" s="235"/>
      <c r="I25" s="236"/>
      <c r="J25" s="37"/>
      <c r="K25" s="38"/>
      <c r="L25" s="38"/>
    </row>
    <row r="26" spans="1:12" ht="15.75" customHeight="1">
      <c r="A26" s="26">
        <v>3</v>
      </c>
      <c r="B26" s="38">
        <f t="shared" si="0"/>
      </c>
      <c r="C26" s="34">
        <f t="shared" si="1"/>
      </c>
      <c r="D26" s="36"/>
      <c r="E26" s="36"/>
      <c r="F26" s="36"/>
      <c r="G26" s="234"/>
      <c r="H26" s="235"/>
      <c r="I26" s="236"/>
      <c r="J26" s="37"/>
      <c r="K26" s="38"/>
      <c r="L26" s="38"/>
    </row>
    <row r="27" spans="1:12" ht="15.75" customHeight="1">
      <c r="A27" s="26">
        <v>4</v>
      </c>
      <c r="B27" s="38">
        <f t="shared" si="0"/>
      </c>
      <c r="C27" s="34">
        <f t="shared" si="1"/>
      </c>
      <c r="D27" s="36"/>
      <c r="E27" s="36"/>
      <c r="F27" s="36"/>
      <c r="G27" s="234"/>
      <c r="H27" s="235"/>
      <c r="I27" s="236"/>
      <c r="J27" s="37"/>
      <c r="K27" s="38"/>
      <c r="L27" s="38"/>
    </row>
    <row r="28" spans="1:12" ht="15.75" customHeight="1">
      <c r="A28" s="26">
        <v>5</v>
      </c>
      <c r="B28" s="38">
        <f t="shared" si="0"/>
      </c>
      <c r="C28" s="34">
        <f t="shared" si="1"/>
      </c>
      <c r="D28" s="36"/>
      <c r="E28" s="36"/>
      <c r="F28" s="36"/>
      <c r="G28" s="234"/>
      <c r="H28" s="235"/>
      <c r="I28" s="236"/>
      <c r="J28" s="37"/>
      <c r="K28" s="38"/>
      <c r="L28" s="38"/>
    </row>
    <row r="29" spans="1:12" ht="15.75" customHeight="1">
      <c r="A29" s="26">
        <v>6</v>
      </c>
      <c r="B29" s="38">
        <f t="shared" si="0"/>
      </c>
      <c r="C29" s="34">
        <f t="shared" si="1"/>
      </c>
      <c r="D29" s="36"/>
      <c r="E29" s="36"/>
      <c r="F29" s="36"/>
      <c r="G29" s="234"/>
      <c r="H29" s="235"/>
      <c r="I29" s="236"/>
      <c r="J29" s="37"/>
      <c r="K29" s="38"/>
      <c r="L29" s="38"/>
    </row>
    <row r="30" spans="1:12" ht="15.75" customHeight="1">
      <c r="A30" s="26">
        <v>7</v>
      </c>
      <c r="B30" s="38">
        <f t="shared" si="0"/>
      </c>
      <c r="C30" s="34">
        <f t="shared" si="1"/>
      </c>
      <c r="D30" s="36"/>
      <c r="E30" s="36"/>
      <c r="F30" s="36"/>
      <c r="G30" s="234"/>
      <c r="H30" s="235"/>
      <c r="I30" s="236"/>
      <c r="J30" s="37"/>
      <c r="K30" s="38"/>
      <c r="L30" s="38"/>
    </row>
    <row r="31" spans="1:12" ht="15.75" customHeight="1">
      <c r="A31" s="26">
        <v>8</v>
      </c>
      <c r="B31" s="38">
        <f t="shared" si="0"/>
      </c>
      <c r="C31" s="34">
        <f t="shared" si="1"/>
      </c>
      <c r="D31" s="36"/>
      <c r="E31" s="36"/>
      <c r="F31" s="36"/>
      <c r="G31" s="234"/>
      <c r="H31" s="235"/>
      <c r="I31" s="236"/>
      <c r="J31" s="37"/>
      <c r="K31" s="38"/>
      <c r="L31" s="38"/>
    </row>
    <row r="32" spans="1:12" ht="15.75" customHeight="1">
      <c r="A32" s="26">
        <v>9</v>
      </c>
      <c r="B32" s="38">
        <f t="shared" si="0"/>
      </c>
      <c r="C32" s="34">
        <f t="shared" si="1"/>
      </c>
      <c r="D32" s="36"/>
      <c r="E32" s="36"/>
      <c r="F32" s="36"/>
      <c r="G32" s="237"/>
      <c r="H32" s="235"/>
      <c r="I32" s="236"/>
      <c r="J32" s="37"/>
      <c r="K32" s="38"/>
      <c r="L32" s="38"/>
    </row>
    <row r="33" spans="1:12" ht="15.75" customHeight="1">
      <c r="A33" s="26">
        <v>10</v>
      </c>
      <c r="B33" s="38">
        <f t="shared" si="0"/>
      </c>
      <c r="C33" s="34">
        <f t="shared" si="1"/>
      </c>
      <c r="D33" s="36"/>
      <c r="E33" s="36"/>
      <c r="F33" s="36"/>
      <c r="G33" s="234"/>
      <c r="H33" s="235"/>
      <c r="I33" s="236"/>
      <c r="J33" s="37"/>
      <c r="K33" s="38"/>
      <c r="L33" s="38"/>
    </row>
    <row r="34" spans="1:12" ht="18" customHeight="1">
      <c r="A34" s="198" t="s">
        <v>120</v>
      </c>
      <c r="B34" s="199"/>
      <c r="C34" s="34">
        <f>SUM(C24:C33)</f>
        <v>0</v>
      </c>
      <c r="D34" s="34">
        <f>SUM(D24:D33)</f>
        <v>0</v>
      </c>
      <c r="E34" s="34">
        <f>SUM(E24:E33)</f>
        <v>0</v>
      </c>
      <c r="F34" s="34">
        <f>SUM(F24:F33)</f>
        <v>0</v>
      </c>
      <c r="G34" s="242"/>
      <c r="H34" s="243"/>
      <c r="I34" s="244"/>
      <c r="J34" s="231"/>
      <c r="K34" s="232"/>
      <c r="L34" s="233"/>
    </row>
    <row r="35" spans="1:2" ht="13.5">
      <c r="A35" s="28"/>
      <c r="B35" s="29"/>
    </row>
    <row r="36" spans="1:2" ht="13.5">
      <c r="A36" s="33"/>
      <c r="B36" s="29"/>
    </row>
  </sheetData>
  <sheetProtection sheet="1" objects="1" scenarios="1" formatCells="0" formatColumns="0" formatRows="0"/>
  <mergeCells count="56">
    <mergeCell ref="F8:G8"/>
    <mergeCell ref="F9:G9"/>
    <mergeCell ref="C4:E4"/>
    <mergeCell ref="F3:G3"/>
    <mergeCell ref="F4:G4"/>
    <mergeCell ref="F5:G5"/>
    <mergeCell ref="F6:G6"/>
    <mergeCell ref="F7:G7"/>
    <mergeCell ref="C5:E5"/>
    <mergeCell ref="C6:E6"/>
    <mergeCell ref="C7:E7"/>
    <mergeCell ref="C8:E8"/>
    <mergeCell ref="C9:E9"/>
    <mergeCell ref="F10:G10"/>
    <mergeCell ref="F11:G11"/>
    <mergeCell ref="F12:G12"/>
    <mergeCell ref="A34:B34"/>
    <mergeCell ref="J34:L34"/>
    <mergeCell ref="C11:E11"/>
    <mergeCell ref="C12:E12"/>
    <mergeCell ref="C10:E10"/>
    <mergeCell ref="A14:H14"/>
    <mergeCell ref="J13:L13"/>
    <mergeCell ref="C13:E13"/>
    <mergeCell ref="G33:I33"/>
    <mergeCell ref="G34:I34"/>
    <mergeCell ref="G32:I32"/>
    <mergeCell ref="A21:A23"/>
    <mergeCell ref="B21:B23"/>
    <mergeCell ref="C21:C23"/>
    <mergeCell ref="F13:G13"/>
    <mergeCell ref="G29:I29"/>
    <mergeCell ref="G23:I23"/>
    <mergeCell ref="G28:I28"/>
    <mergeCell ref="G27:I27"/>
    <mergeCell ref="G30:I30"/>
    <mergeCell ref="G31:I31"/>
    <mergeCell ref="G24:I24"/>
    <mergeCell ref="G25:I25"/>
    <mergeCell ref="G26:I26"/>
    <mergeCell ref="J3:L3"/>
    <mergeCell ref="J4:L4"/>
    <mergeCell ref="C3:E3"/>
    <mergeCell ref="F22:F23"/>
    <mergeCell ref="J7:L7"/>
    <mergeCell ref="J8:L8"/>
    <mergeCell ref="J5:L5"/>
    <mergeCell ref="J6:L6"/>
    <mergeCell ref="J9:L9"/>
    <mergeCell ref="J10:L10"/>
    <mergeCell ref="J11:L11"/>
    <mergeCell ref="J12:L12"/>
    <mergeCell ref="D21:L21"/>
    <mergeCell ref="D22:D23"/>
    <mergeCell ref="E22:E23"/>
    <mergeCell ref="J14:L14"/>
  </mergeCells>
  <dataValidations count="3">
    <dataValidation allowBlank="1" showInputMessage="1" showErrorMessage="1" imeMode="hiragana" sqref="C4:G13 J4:L13 G24:I33"/>
    <dataValidation allowBlank="1" showInputMessage="1" showErrorMessage="1" imeMode="disabled" sqref="I4:I14 C34 D24:F34 J24:L33 B24:C33"/>
    <dataValidation type="whole" allowBlank="1" showInputMessage="1" showErrorMessage="1" error="元号で入力します&#10;（平成23年の場合は 23 ）&#10;計画期間は5年間です" imeMode="disabled" sqref="B4:B13">
      <formula1>23</formula1>
      <formula2>$B$4+4</formula2>
    </dataValidation>
  </dataValidations>
  <printOptions/>
  <pageMargins left="0.61" right="0.6" top="0.58" bottom="0.61" header="0.512" footer="0.512"/>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I47"/>
  <sheetViews>
    <sheetView zoomScalePageLayoutView="0" workbookViewId="0" topLeftCell="A1">
      <pane xSplit="9" ySplit="3" topLeftCell="J4" activePane="bottomRight" state="frozen"/>
      <selection pane="topLeft" activeCell="Q4" sqref="Q4:Y4"/>
      <selection pane="topRight" activeCell="Q4" sqref="Q4:Y4"/>
      <selection pane="bottomLeft" activeCell="Q4" sqref="Q4:Y4"/>
      <selection pane="bottomRight" activeCell="A4" sqref="A4:A5"/>
    </sheetView>
  </sheetViews>
  <sheetFormatPr defaultColWidth="9.00390625" defaultRowHeight="13.5"/>
  <cols>
    <col min="1" max="1" width="15.375" style="101" customWidth="1"/>
    <col min="2" max="2" width="12.25390625" style="101" bestFit="1" customWidth="1"/>
    <col min="3" max="3" width="6.75390625" style="101" bestFit="1" customWidth="1"/>
    <col min="4" max="4" width="5.25390625" style="101" bestFit="1" customWidth="1"/>
    <col min="5" max="5" width="8.625" style="101" hidden="1" customWidth="1"/>
    <col min="6" max="6" width="5.25390625" style="101" bestFit="1" customWidth="1"/>
    <col min="7" max="7" width="9.00390625" style="101" hidden="1" customWidth="1"/>
    <col min="8" max="8" width="4.875" style="101" bestFit="1" customWidth="1"/>
    <col min="9" max="9" width="9.00390625" style="101" customWidth="1"/>
    <col min="10" max="11" width="12.25390625" style="101" customWidth="1"/>
    <col min="12" max="13" width="12.25390625" style="101" bestFit="1" customWidth="1"/>
    <col min="14" max="34" width="12.25390625" style="101" customWidth="1"/>
    <col min="35" max="35" width="12.25390625" style="101" bestFit="1" customWidth="1"/>
    <col min="36" max="16384" width="9.00390625" style="101" customWidth="1"/>
  </cols>
  <sheetData>
    <row r="1" s="99" customFormat="1" ht="30.75" customHeight="1">
      <c r="A1" s="127" t="s">
        <v>103</v>
      </c>
    </row>
    <row r="2" spans="1:34" s="99" customFormat="1" ht="22.5" customHeight="1">
      <c r="A2" s="269" t="s">
        <v>138</v>
      </c>
      <c r="B2" s="271" t="s">
        <v>128</v>
      </c>
      <c r="C2" s="264" t="s">
        <v>99</v>
      </c>
      <c r="D2" s="264" t="s">
        <v>134</v>
      </c>
      <c r="E2" s="107"/>
      <c r="F2" s="264" t="s">
        <v>133</v>
      </c>
      <c r="G2" s="107"/>
      <c r="H2" s="253" t="s">
        <v>137</v>
      </c>
      <c r="I2" s="17" t="s">
        <v>132</v>
      </c>
      <c r="J2" s="100">
        <f>YEAR('経営計画表'!$G$1)-1988</f>
        <v>28</v>
      </c>
      <c r="K2" s="100">
        <f>J2+1</f>
        <v>29</v>
      </c>
      <c r="L2" s="100">
        <f aca="true" t="shared" si="0" ref="L2:AH2">K2+1</f>
        <v>30</v>
      </c>
      <c r="M2" s="100">
        <f t="shared" si="0"/>
        <v>31</v>
      </c>
      <c r="N2" s="100">
        <f t="shared" si="0"/>
        <v>32</v>
      </c>
      <c r="O2" s="100">
        <f t="shared" si="0"/>
        <v>33</v>
      </c>
      <c r="P2" s="100">
        <f t="shared" si="0"/>
        <v>34</v>
      </c>
      <c r="Q2" s="100">
        <f t="shared" si="0"/>
        <v>35</v>
      </c>
      <c r="R2" s="100">
        <f t="shared" si="0"/>
        <v>36</v>
      </c>
      <c r="S2" s="100">
        <f t="shared" si="0"/>
        <v>37</v>
      </c>
      <c r="T2" s="100">
        <f t="shared" si="0"/>
        <v>38</v>
      </c>
      <c r="U2" s="100">
        <f t="shared" si="0"/>
        <v>39</v>
      </c>
      <c r="V2" s="100">
        <f t="shared" si="0"/>
        <v>40</v>
      </c>
      <c r="W2" s="100">
        <f t="shared" si="0"/>
        <v>41</v>
      </c>
      <c r="X2" s="100">
        <f t="shared" si="0"/>
        <v>42</v>
      </c>
      <c r="Y2" s="100">
        <f t="shared" si="0"/>
        <v>43</v>
      </c>
      <c r="Z2" s="100">
        <f t="shared" si="0"/>
        <v>44</v>
      </c>
      <c r="AA2" s="100">
        <f t="shared" si="0"/>
        <v>45</v>
      </c>
      <c r="AB2" s="100">
        <f t="shared" si="0"/>
        <v>46</v>
      </c>
      <c r="AC2" s="100">
        <f t="shared" si="0"/>
        <v>47</v>
      </c>
      <c r="AD2" s="100">
        <f t="shared" si="0"/>
        <v>48</v>
      </c>
      <c r="AE2" s="100">
        <f t="shared" si="0"/>
        <v>49</v>
      </c>
      <c r="AF2" s="100">
        <f t="shared" si="0"/>
        <v>50</v>
      </c>
      <c r="AG2" s="100">
        <f t="shared" si="0"/>
        <v>51</v>
      </c>
      <c r="AH2" s="100">
        <f t="shared" si="0"/>
        <v>52</v>
      </c>
    </row>
    <row r="3" spans="1:35" ht="22.5" customHeight="1">
      <c r="A3" s="270"/>
      <c r="B3" s="272"/>
      <c r="C3" s="265"/>
      <c r="D3" s="265"/>
      <c r="E3" s="108" t="s">
        <v>125</v>
      </c>
      <c r="F3" s="265"/>
      <c r="G3" s="108" t="s">
        <v>126</v>
      </c>
      <c r="H3" s="254"/>
      <c r="I3" s="17" t="s">
        <v>100</v>
      </c>
      <c r="J3" s="170">
        <v>1</v>
      </c>
      <c r="K3" s="170">
        <v>2</v>
      </c>
      <c r="L3" s="170">
        <v>3</v>
      </c>
      <c r="M3" s="170">
        <v>4</v>
      </c>
      <c r="N3" s="170">
        <v>5</v>
      </c>
      <c r="O3" s="170">
        <v>6</v>
      </c>
      <c r="P3" s="170">
        <v>7</v>
      </c>
      <c r="Q3" s="170">
        <v>8</v>
      </c>
      <c r="R3" s="170">
        <v>9</v>
      </c>
      <c r="S3" s="170">
        <v>10</v>
      </c>
      <c r="T3" s="170">
        <v>11</v>
      </c>
      <c r="U3" s="170">
        <v>12</v>
      </c>
      <c r="V3" s="170">
        <v>13</v>
      </c>
      <c r="W3" s="170">
        <v>14</v>
      </c>
      <c r="X3" s="170">
        <v>15</v>
      </c>
      <c r="Y3" s="170">
        <v>16</v>
      </c>
      <c r="Z3" s="170">
        <v>17</v>
      </c>
      <c r="AA3" s="170">
        <v>18</v>
      </c>
      <c r="AB3" s="170">
        <v>19</v>
      </c>
      <c r="AC3" s="170">
        <v>20</v>
      </c>
      <c r="AD3" s="170">
        <v>21</v>
      </c>
      <c r="AE3" s="170">
        <v>22</v>
      </c>
      <c r="AF3" s="170">
        <v>23</v>
      </c>
      <c r="AG3" s="170">
        <v>24</v>
      </c>
      <c r="AH3" s="170">
        <v>25</v>
      </c>
      <c r="AI3" s="17" t="s">
        <v>101</v>
      </c>
    </row>
    <row r="4" spans="1:35" ht="21" customHeight="1">
      <c r="A4" s="273">
        <f>IF('設備投資と資金調達'!G24="","",'設備投資と資金調達'!G24)</f>
      </c>
      <c r="B4" s="102">
        <f>'設備投資と資金調達'!F24*1000</f>
        <v>0</v>
      </c>
      <c r="C4" s="103">
        <f>'設備投資と資金調達'!J24</f>
        <v>0</v>
      </c>
      <c r="D4" s="102">
        <f>'設備投資と資金調達'!K24</f>
        <v>0</v>
      </c>
      <c r="E4" s="104">
        <f>IF(ISERROR('設備投資と資金調達'!K24+('設備投資と資金調達'!B24-$J$2+H5)),0,'設備投資と資金調達'!K24+('設備投資と資金調達'!B24-$J$2+H5))</f>
        <v>0</v>
      </c>
      <c r="F4" s="102">
        <f>'設備投資と資金調達'!L24</f>
        <v>0</v>
      </c>
      <c r="G4" s="104">
        <f>IF(ISERROR('設備投資と資金調達'!L24+('設備投資と資金調達'!B24-$J$2+H5)),0,'設備投資と資金調達'!L24+('設備投資と資金調達'!B24-$J$2+H5))</f>
        <v>0</v>
      </c>
      <c r="H4" s="35"/>
      <c r="I4" s="17" t="s">
        <v>129</v>
      </c>
      <c r="J4" s="18">
        <f>IF($H4="元利",IF(J$3&lt;$G4+1,0,IF(J$3&gt;$E4,0,J6-J5)),IF(ISERROR(IF(J$3&lt;$G4+1,0,IF(J$3=$G4+1,TRUNC(($B4/1000)/($E4-$G4))*1000+MOD($B4/1000,$E4-$G4)*1000,IF(J$3&lt;=$E4,TRUNC(($B4/1000)/($E4-$G4))*1000,0)))),0,IF(J$3&lt;$G4+1,0,IF(J$3=$G4+1,TRUNC(($B4/1000)/($E4-$G4))*1000+MOD($B4/1000,$E4-$G4)*1000,IF(J$3&lt;=$E4,TRUNC(($B4/1000)/($E4-$G4))*1000,0)))))</f>
        <v>0</v>
      </c>
      <c r="K4" s="18">
        <f aca="true" t="shared" si="1" ref="K4:AH4">IF($H4="元利",IF(K$3&lt;$G4+1,0,IF(K$3&gt;$E4,0,K6-K5)),IF(K$3&lt;$G4+1,0,IF(K$3=$G4+1,TRUNC(($B4/1000)/($E4-$G4))*1000+MOD($B4/1000,$E4-$G4)*1000,IF(K$3&lt;=$E4,TRUNC(($B4/1000)/($E4-$G4))*1000,0))))</f>
        <v>0</v>
      </c>
      <c r="L4" s="18">
        <f t="shared" si="1"/>
        <v>0</v>
      </c>
      <c r="M4" s="18">
        <f t="shared" si="1"/>
        <v>0</v>
      </c>
      <c r="N4" s="18">
        <f t="shared" si="1"/>
        <v>0</v>
      </c>
      <c r="O4" s="18">
        <f t="shared" si="1"/>
        <v>0</v>
      </c>
      <c r="P4" s="18">
        <f t="shared" si="1"/>
        <v>0</v>
      </c>
      <c r="Q4" s="18">
        <f t="shared" si="1"/>
        <v>0</v>
      </c>
      <c r="R4" s="18">
        <f t="shared" si="1"/>
        <v>0</v>
      </c>
      <c r="S4" s="18">
        <f t="shared" si="1"/>
        <v>0</v>
      </c>
      <c r="T4" s="18">
        <f t="shared" si="1"/>
        <v>0</v>
      </c>
      <c r="U4" s="18">
        <f t="shared" si="1"/>
        <v>0</v>
      </c>
      <c r="V4" s="18">
        <f t="shared" si="1"/>
        <v>0</v>
      </c>
      <c r="W4" s="18">
        <f t="shared" si="1"/>
        <v>0</v>
      </c>
      <c r="X4" s="18">
        <f t="shared" si="1"/>
        <v>0</v>
      </c>
      <c r="Y4" s="18">
        <f t="shared" si="1"/>
        <v>0</v>
      </c>
      <c r="Z4" s="18">
        <f t="shared" si="1"/>
        <v>0</v>
      </c>
      <c r="AA4" s="18">
        <f t="shared" si="1"/>
        <v>0</v>
      </c>
      <c r="AB4" s="18">
        <f t="shared" si="1"/>
        <v>0</v>
      </c>
      <c r="AC4" s="18">
        <f t="shared" si="1"/>
        <v>0</v>
      </c>
      <c r="AD4" s="18">
        <f t="shared" si="1"/>
        <v>0</v>
      </c>
      <c r="AE4" s="18">
        <f t="shared" si="1"/>
        <v>0</v>
      </c>
      <c r="AF4" s="18">
        <f t="shared" si="1"/>
        <v>0</v>
      </c>
      <c r="AG4" s="18">
        <f t="shared" si="1"/>
        <v>0</v>
      </c>
      <c r="AH4" s="18">
        <f t="shared" si="1"/>
        <v>0</v>
      </c>
      <c r="AI4" s="18">
        <f>SUM(J4:AH4)</f>
        <v>0</v>
      </c>
    </row>
    <row r="5" spans="1:35" ht="21" customHeight="1">
      <c r="A5" s="274"/>
      <c r="B5" s="251" t="s">
        <v>127</v>
      </c>
      <c r="C5" s="252"/>
      <c r="D5" s="252"/>
      <c r="E5" s="252"/>
      <c r="F5" s="252"/>
      <c r="G5" s="252"/>
      <c r="H5" s="106"/>
      <c r="I5" s="17" t="s">
        <v>97</v>
      </c>
      <c r="J5" s="18">
        <f>IF(J$3&gt;$G4,IF($H4="元利",IF(J$3&lt;$G4+1,$B4*$C4/100,IF(J$3&gt;$E4,0,-IPMT($C4/100,J$3-$G4,$E4-$G4,$B4,0))),TRUNC($B4*$C4/100)),0)</f>
        <v>0</v>
      </c>
      <c r="K5" s="18">
        <f>IF(K$3&gt;$G4,IF($H4="元利",IF(K$3&lt;$G4+1,$B4*$C4/100,IF(K$3&gt;$E4,0,-IPMT($C4/100,K$3-$G4,$E4-$G4,$B4,0))),TRUNC(J7*$C4/100)),0)</f>
        <v>0</v>
      </c>
      <c r="L5" s="18">
        <f aca="true" t="shared" si="2" ref="L5:AH5">IF(L$3&gt;$G4,IF($H4="元利",IF(L$3&lt;$G4+1,$B4*$C4/100,IF(L$3&gt;$E4,0,-IPMT($C4/100,L$3-$G4,$E4-$G4,$B4,0))),TRUNC(K7*$C4/100)),0)</f>
        <v>0</v>
      </c>
      <c r="M5" s="18">
        <f t="shared" si="2"/>
        <v>0</v>
      </c>
      <c r="N5" s="18">
        <f t="shared" si="2"/>
        <v>0</v>
      </c>
      <c r="O5" s="18">
        <f t="shared" si="2"/>
        <v>0</v>
      </c>
      <c r="P5" s="18">
        <f t="shared" si="2"/>
        <v>0</v>
      </c>
      <c r="Q5" s="18">
        <f t="shared" si="2"/>
        <v>0</v>
      </c>
      <c r="R5" s="18">
        <f t="shared" si="2"/>
        <v>0</v>
      </c>
      <c r="S5" s="18">
        <f t="shared" si="2"/>
        <v>0</v>
      </c>
      <c r="T5" s="18">
        <f t="shared" si="2"/>
        <v>0</v>
      </c>
      <c r="U5" s="18">
        <f t="shared" si="2"/>
        <v>0</v>
      </c>
      <c r="V5" s="18">
        <f t="shared" si="2"/>
        <v>0</v>
      </c>
      <c r="W5" s="18">
        <f t="shared" si="2"/>
        <v>0</v>
      </c>
      <c r="X5" s="18">
        <f t="shared" si="2"/>
        <v>0</v>
      </c>
      <c r="Y5" s="18">
        <f t="shared" si="2"/>
        <v>0</v>
      </c>
      <c r="Z5" s="18">
        <f t="shared" si="2"/>
        <v>0</v>
      </c>
      <c r="AA5" s="18">
        <f t="shared" si="2"/>
        <v>0</v>
      </c>
      <c r="AB5" s="18">
        <f t="shared" si="2"/>
        <v>0</v>
      </c>
      <c r="AC5" s="18">
        <f t="shared" si="2"/>
        <v>0</v>
      </c>
      <c r="AD5" s="18">
        <f t="shared" si="2"/>
        <v>0</v>
      </c>
      <c r="AE5" s="18">
        <f t="shared" si="2"/>
        <v>0</v>
      </c>
      <c r="AF5" s="18">
        <f t="shared" si="2"/>
        <v>0</v>
      </c>
      <c r="AG5" s="18">
        <f t="shared" si="2"/>
        <v>0</v>
      </c>
      <c r="AH5" s="18">
        <f t="shared" si="2"/>
        <v>0</v>
      </c>
      <c r="AI5" s="18">
        <f>SUM(J5:AH5)</f>
        <v>0</v>
      </c>
    </row>
    <row r="6" spans="1:35" ht="21" customHeight="1">
      <c r="A6" s="115">
        <f>IF('設備投資と資金調達'!C4="","",'設備投資と資金調達'!C4)</f>
      </c>
      <c r="B6" s="116"/>
      <c r="C6" s="116"/>
      <c r="D6" s="116"/>
      <c r="E6" s="116"/>
      <c r="F6" s="116"/>
      <c r="G6" s="116"/>
      <c r="H6" s="117"/>
      <c r="I6" s="17" t="s">
        <v>102</v>
      </c>
      <c r="J6" s="18">
        <f aca="true" t="shared" si="3" ref="J6:AH6">IF($H4="元利",IF(J$3&lt;$G4+1,J5,IF(J$3&gt;$E4,0,-PMT($C4/100,$E4-$G4,$B4,0,0))),J5+J4)</f>
        <v>0</v>
      </c>
      <c r="K6" s="18">
        <f t="shared" si="3"/>
        <v>0</v>
      </c>
      <c r="L6" s="18">
        <f t="shared" si="3"/>
        <v>0</v>
      </c>
      <c r="M6" s="18">
        <f t="shared" si="3"/>
        <v>0</v>
      </c>
      <c r="N6" s="18">
        <f t="shared" si="3"/>
        <v>0</v>
      </c>
      <c r="O6" s="18">
        <f t="shared" si="3"/>
        <v>0</v>
      </c>
      <c r="P6" s="18">
        <f t="shared" si="3"/>
        <v>0</v>
      </c>
      <c r="Q6" s="18">
        <f t="shared" si="3"/>
        <v>0</v>
      </c>
      <c r="R6" s="18">
        <f t="shared" si="3"/>
        <v>0</v>
      </c>
      <c r="S6" s="18">
        <f t="shared" si="3"/>
        <v>0</v>
      </c>
      <c r="T6" s="18">
        <f t="shared" si="3"/>
        <v>0</v>
      </c>
      <c r="U6" s="18">
        <f t="shared" si="3"/>
        <v>0</v>
      </c>
      <c r="V6" s="18">
        <f t="shared" si="3"/>
        <v>0</v>
      </c>
      <c r="W6" s="18">
        <f t="shared" si="3"/>
        <v>0</v>
      </c>
      <c r="X6" s="18">
        <f t="shared" si="3"/>
        <v>0</v>
      </c>
      <c r="Y6" s="18">
        <f t="shared" si="3"/>
        <v>0</v>
      </c>
      <c r="Z6" s="18">
        <f t="shared" si="3"/>
        <v>0</v>
      </c>
      <c r="AA6" s="18">
        <f t="shared" si="3"/>
        <v>0</v>
      </c>
      <c r="AB6" s="18">
        <f t="shared" si="3"/>
        <v>0</v>
      </c>
      <c r="AC6" s="18">
        <f t="shared" si="3"/>
        <v>0</v>
      </c>
      <c r="AD6" s="18">
        <f t="shared" si="3"/>
        <v>0</v>
      </c>
      <c r="AE6" s="18">
        <f t="shared" si="3"/>
        <v>0</v>
      </c>
      <c r="AF6" s="18">
        <f t="shared" si="3"/>
        <v>0</v>
      </c>
      <c r="AG6" s="18">
        <f t="shared" si="3"/>
        <v>0</v>
      </c>
      <c r="AH6" s="18">
        <f t="shared" si="3"/>
        <v>0</v>
      </c>
      <c r="AI6" s="18">
        <f>AI5+AI4</f>
        <v>0</v>
      </c>
    </row>
    <row r="7" spans="1:35" ht="21" customHeight="1" hidden="1">
      <c r="A7" s="112"/>
      <c r="B7" s="113"/>
      <c r="C7" s="113"/>
      <c r="D7" s="113"/>
      <c r="E7" s="113"/>
      <c r="F7" s="113"/>
      <c r="G7" s="113"/>
      <c r="H7" s="114"/>
      <c r="I7" s="17" t="s">
        <v>98</v>
      </c>
      <c r="J7" s="18">
        <f>$B4-J4</f>
        <v>0</v>
      </c>
      <c r="K7" s="18">
        <f aca="true" t="shared" si="4" ref="K7:AH7">IF($H4="元利",IF((J7-K4)&lt;0,0,J7-K4),J7-K4)</f>
        <v>0</v>
      </c>
      <c r="L7" s="18">
        <f t="shared" si="4"/>
        <v>0</v>
      </c>
      <c r="M7" s="18">
        <f t="shared" si="4"/>
        <v>0</v>
      </c>
      <c r="N7" s="18">
        <f t="shared" si="4"/>
        <v>0</v>
      </c>
      <c r="O7" s="18">
        <f t="shared" si="4"/>
        <v>0</v>
      </c>
      <c r="P7" s="18">
        <f t="shared" si="4"/>
        <v>0</v>
      </c>
      <c r="Q7" s="18">
        <f t="shared" si="4"/>
        <v>0</v>
      </c>
      <c r="R7" s="18">
        <f t="shared" si="4"/>
        <v>0</v>
      </c>
      <c r="S7" s="18">
        <f t="shared" si="4"/>
        <v>0</v>
      </c>
      <c r="T7" s="18">
        <f t="shared" si="4"/>
        <v>0</v>
      </c>
      <c r="U7" s="18">
        <f t="shared" si="4"/>
        <v>0</v>
      </c>
      <c r="V7" s="18">
        <f t="shared" si="4"/>
        <v>0</v>
      </c>
      <c r="W7" s="18">
        <f t="shared" si="4"/>
        <v>0</v>
      </c>
      <c r="X7" s="18">
        <f t="shared" si="4"/>
        <v>0</v>
      </c>
      <c r="Y7" s="18">
        <f t="shared" si="4"/>
        <v>0</v>
      </c>
      <c r="Z7" s="18">
        <f t="shared" si="4"/>
        <v>0</v>
      </c>
      <c r="AA7" s="18">
        <f t="shared" si="4"/>
        <v>0</v>
      </c>
      <c r="AB7" s="18">
        <f t="shared" si="4"/>
        <v>0</v>
      </c>
      <c r="AC7" s="18">
        <f t="shared" si="4"/>
        <v>0</v>
      </c>
      <c r="AD7" s="18">
        <f t="shared" si="4"/>
        <v>0</v>
      </c>
      <c r="AE7" s="18">
        <f t="shared" si="4"/>
        <v>0</v>
      </c>
      <c r="AF7" s="18">
        <f t="shared" si="4"/>
        <v>0</v>
      </c>
      <c r="AG7" s="18">
        <f t="shared" si="4"/>
        <v>0</v>
      </c>
      <c r="AH7" s="18">
        <f t="shared" si="4"/>
        <v>0</v>
      </c>
      <c r="AI7" s="19"/>
    </row>
    <row r="8" spans="1:35" ht="21" customHeight="1">
      <c r="A8" s="249">
        <f>IF('設備投資と資金調達'!G25="","",'設備投資と資金調達'!G25)</f>
      </c>
      <c r="B8" s="102">
        <f>'設備投資と資金調達'!F25*1000</f>
        <v>0</v>
      </c>
      <c r="C8" s="103">
        <f>'設備投資と資金調達'!J25</f>
        <v>0</v>
      </c>
      <c r="D8" s="102">
        <f>'設備投資と資金調達'!K25</f>
        <v>0</v>
      </c>
      <c r="E8" s="104">
        <f>IF(ISERROR('設備投資と資金調達'!K25+('設備投資と資金調達'!B25-$J$2+H9)),0,'設備投資と資金調達'!K25+('設備投資と資金調達'!B25-$J$2+H9))</f>
        <v>0</v>
      </c>
      <c r="F8" s="102">
        <f>'設備投資と資金調達'!L25</f>
        <v>0</v>
      </c>
      <c r="G8" s="104">
        <f>IF(ISERROR('設備投資と資金調達'!L25+('設備投資と資金調達'!B25-$J$2+H9)),0,'設備投資と資金調達'!L25+('設備投資と資金調達'!B25-$J$2+H9))</f>
        <v>0</v>
      </c>
      <c r="H8" s="35"/>
      <c r="I8" s="17" t="s">
        <v>130</v>
      </c>
      <c r="J8" s="18">
        <f>IF($H8="元利",IF(J$3&lt;$G8+1,0,IF(J$3&gt;$E8,0,J10-J9)),IF(ISERROR(IF(J$3&lt;$G8+1,0,IF(J$3=$G8+1,TRUNC(($B8/1000)/($E8-$G8))*1000+MOD($B8/1000,$E8-$G8)*1000,IF(J$3&lt;=$E8,TRUNC(($B8/1000)/($E8-$G8))*1000,0)))),0,IF(J$3&lt;$G8+1,0,IF(J$3=$G8+1,TRUNC(($B8/1000)/($E8-$G8))*1000+MOD($B8/1000,$E8-$G8)*1000,IF(J$3&lt;=$E8,TRUNC(($B8/1000)/($E8-$G8))*1000,0)))))</f>
        <v>0</v>
      </c>
      <c r="K8" s="18">
        <f aca="true" t="shared" si="5" ref="K8:AH8">IF($H8="元利",IF(K$3&lt;$G8+1,0,IF(K$3&gt;$E8,0,K10-K9)),IF(K$3&lt;$G8+1,0,IF(K$3=$G8+1,TRUNC(($B8/1000)/($E8-$G8))*1000+MOD($B8/1000,$E8-$G8)*1000,IF(K$3&lt;=$E8,TRUNC(($B8/1000)/($E8-$G8))*1000,0))))</f>
        <v>0</v>
      </c>
      <c r="L8" s="18">
        <f t="shared" si="5"/>
        <v>0</v>
      </c>
      <c r="M8" s="18">
        <f t="shared" si="5"/>
        <v>0</v>
      </c>
      <c r="N8" s="18">
        <f t="shared" si="5"/>
        <v>0</v>
      </c>
      <c r="O8" s="18">
        <f t="shared" si="5"/>
        <v>0</v>
      </c>
      <c r="P8" s="18">
        <f t="shared" si="5"/>
        <v>0</v>
      </c>
      <c r="Q8" s="18">
        <f t="shared" si="5"/>
        <v>0</v>
      </c>
      <c r="R8" s="18">
        <f t="shared" si="5"/>
        <v>0</v>
      </c>
      <c r="S8" s="18">
        <f t="shared" si="5"/>
        <v>0</v>
      </c>
      <c r="T8" s="18">
        <f t="shared" si="5"/>
        <v>0</v>
      </c>
      <c r="U8" s="18">
        <f t="shared" si="5"/>
        <v>0</v>
      </c>
      <c r="V8" s="18">
        <f t="shared" si="5"/>
        <v>0</v>
      </c>
      <c r="W8" s="18">
        <f t="shared" si="5"/>
        <v>0</v>
      </c>
      <c r="X8" s="18">
        <f t="shared" si="5"/>
        <v>0</v>
      </c>
      <c r="Y8" s="18">
        <f t="shared" si="5"/>
        <v>0</v>
      </c>
      <c r="Z8" s="18">
        <f t="shared" si="5"/>
        <v>0</v>
      </c>
      <c r="AA8" s="18">
        <f t="shared" si="5"/>
        <v>0</v>
      </c>
      <c r="AB8" s="18">
        <f t="shared" si="5"/>
        <v>0</v>
      </c>
      <c r="AC8" s="18">
        <f t="shared" si="5"/>
        <v>0</v>
      </c>
      <c r="AD8" s="18">
        <f t="shared" si="5"/>
        <v>0</v>
      </c>
      <c r="AE8" s="18">
        <f t="shared" si="5"/>
        <v>0</v>
      </c>
      <c r="AF8" s="18">
        <f t="shared" si="5"/>
        <v>0</v>
      </c>
      <c r="AG8" s="18">
        <f t="shared" si="5"/>
        <v>0</v>
      </c>
      <c r="AH8" s="18">
        <f t="shared" si="5"/>
        <v>0</v>
      </c>
      <c r="AI8" s="18">
        <f>SUM(J8:AH8)</f>
        <v>0</v>
      </c>
    </row>
    <row r="9" spans="1:35" ht="21" customHeight="1">
      <c r="A9" s="250"/>
      <c r="B9" s="251" t="s">
        <v>127</v>
      </c>
      <c r="C9" s="252"/>
      <c r="D9" s="252"/>
      <c r="E9" s="252"/>
      <c r="F9" s="252"/>
      <c r="G9" s="252"/>
      <c r="H9" s="106"/>
      <c r="I9" s="17" t="s">
        <v>97</v>
      </c>
      <c r="J9" s="18">
        <f>IF(J$3&gt;$G8,IF($H8="元利",IF(J$3&lt;$G8+1,$B8*$C8/100,IF(J$3&gt;$E8,0,-IPMT($C8/100,J$3-$G8,$E8-$G8,$B8,0))),TRUNC($B8*$C8/100)),0)</f>
        <v>0</v>
      </c>
      <c r="K9" s="18">
        <f aca="true" t="shared" si="6" ref="K9:AH9">IF(K$3&gt;$G8,IF($H8="元利",IF(K$3&lt;$G8+1,$B8*$C8/100,IF(K$3&gt;$E8,0,-IPMT($C8/100,K$3-$G8,$E8-$G8,$B8,0))),TRUNC(J11*$C8/100)),0)</f>
        <v>0</v>
      </c>
      <c r="L9" s="18">
        <f t="shared" si="6"/>
        <v>0</v>
      </c>
      <c r="M9" s="18">
        <f t="shared" si="6"/>
        <v>0</v>
      </c>
      <c r="N9" s="18">
        <f t="shared" si="6"/>
        <v>0</v>
      </c>
      <c r="O9" s="18">
        <f t="shared" si="6"/>
        <v>0</v>
      </c>
      <c r="P9" s="18">
        <f t="shared" si="6"/>
        <v>0</v>
      </c>
      <c r="Q9" s="18">
        <f t="shared" si="6"/>
        <v>0</v>
      </c>
      <c r="R9" s="18">
        <f t="shared" si="6"/>
        <v>0</v>
      </c>
      <c r="S9" s="18">
        <f t="shared" si="6"/>
        <v>0</v>
      </c>
      <c r="T9" s="18">
        <f t="shared" si="6"/>
        <v>0</v>
      </c>
      <c r="U9" s="18">
        <f t="shared" si="6"/>
        <v>0</v>
      </c>
      <c r="V9" s="18">
        <f t="shared" si="6"/>
        <v>0</v>
      </c>
      <c r="W9" s="18">
        <f t="shared" si="6"/>
        <v>0</v>
      </c>
      <c r="X9" s="18">
        <f t="shared" si="6"/>
        <v>0</v>
      </c>
      <c r="Y9" s="18">
        <f t="shared" si="6"/>
        <v>0</v>
      </c>
      <c r="Z9" s="18">
        <f t="shared" si="6"/>
        <v>0</v>
      </c>
      <c r="AA9" s="18">
        <f t="shared" si="6"/>
        <v>0</v>
      </c>
      <c r="AB9" s="18">
        <f t="shared" si="6"/>
        <v>0</v>
      </c>
      <c r="AC9" s="18">
        <f t="shared" si="6"/>
        <v>0</v>
      </c>
      <c r="AD9" s="18">
        <f t="shared" si="6"/>
        <v>0</v>
      </c>
      <c r="AE9" s="18">
        <f t="shared" si="6"/>
        <v>0</v>
      </c>
      <c r="AF9" s="18">
        <f t="shared" si="6"/>
        <v>0</v>
      </c>
      <c r="AG9" s="18">
        <f t="shared" si="6"/>
        <v>0</v>
      </c>
      <c r="AH9" s="18">
        <f t="shared" si="6"/>
        <v>0</v>
      </c>
      <c r="AI9" s="18">
        <f>SUM(J9:AH9)</f>
        <v>0</v>
      </c>
    </row>
    <row r="10" spans="1:35" ht="21" customHeight="1">
      <c r="A10" s="115">
        <f>IF('設備投資と資金調達'!C5="","",'設備投資と資金調達'!C5)</f>
      </c>
      <c r="B10" s="116"/>
      <c r="C10" s="116"/>
      <c r="D10" s="116"/>
      <c r="E10" s="116"/>
      <c r="F10" s="116"/>
      <c r="G10" s="116"/>
      <c r="H10" s="117"/>
      <c r="I10" s="17" t="s">
        <v>102</v>
      </c>
      <c r="J10" s="18">
        <f aca="true" t="shared" si="7" ref="J10:AH10">IF($H8="元利",IF(J$3&lt;$G8+1,J9,IF(J$3&gt;$E8,0,-PMT($C8/100,$E8-$G8,$B8,0,0))),J9+J8)</f>
        <v>0</v>
      </c>
      <c r="K10" s="18">
        <f t="shared" si="7"/>
        <v>0</v>
      </c>
      <c r="L10" s="18">
        <f t="shared" si="7"/>
        <v>0</v>
      </c>
      <c r="M10" s="18">
        <f t="shared" si="7"/>
        <v>0</v>
      </c>
      <c r="N10" s="18">
        <f t="shared" si="7"/>
        <v>0</v>
      </c>
      <c r="O10" s="18">
        <f t="shared" si="7"/>
        <v>0</v>
      </c>
      <c r="P10" s="18">
        <f t="shared" si="7"/>
        <v>0</v>
      </c>
      <c r="Q10" s="18">
        <f t="shared" si="7"/>
        <v>0</v>
      </c>
      <c r="R10" s="18">
        <f t="shared" si="7"/>
        <v>0</v>
      </c>
      <c r="S10" s="18">
        <f t="shared" si="7"/>
        <v>0</v>
      </c>
      <c r="T10" s="18">
        <f t="shared" si="7"/>
        <v>0</v>
      </c>
      <c r="U10" s="18">
        <f t="shared" si="7"/>
        <v>0</v>
      </c>
      <c r="V10" s="18">
        <f t="shared" si="7"/>
        <v>0</v>
      </c>
      <c r="W10" s="18">
        <f t="shared" si="7"/>
        <v>0</v>
      </c>
      <c r="X10" s="18">
        <f t="shared" si="7"/>
        <v>0</v>
      </c>
      <c r="Y10" s="18">
        <f t="shared" si="7"/>
        <v>0</v>
      </c>
      <c r="Z10" s="18">
        <f t="shared" si="7"/>
        <v>0</v>
      </c>
      <c r="AA10" s="18">
        <f t="shared" si="7"/>
        <v>0</v>
      </c>
      <c r="AB10" s="18">
        <f t="shared" si="7"/>
        <v>0</v>
      </c>
      <c r="AC10" s="18">
        <f t="shared" si="7"/>
        <v>0</v>
      </c>
      <c r="AD10" s="18">
        <f t="shared" si="7"/>
        <v>0</v>
      </c>
      <c r="AE10" s="18">
        <f t="shared" si="7"/>
        <v>0</v>
      </c>
      <c r="AF10" s="18">
        <f t="shared" si="7"/>
        <v>0</v>
      </c>
      <c r="AG10" s="18">
        <f t="shared" si="7"/>
        <v>0</v>
      </c>
      <c r="AH10" s="18">
        <f t="shared" si="7"/>
        <v>0</v>
      </c>
      <c r="AI10" s="18">
        <f>AI9+AI8</f>
        <v>0</v>
      </c>
    </row>
    <row r="11" spans="1:35" ht="21" customHeight="1" hidden="1">
      <c r="A11" s="115"/>
      <c r="B11" s="110"/>
      <c r="C11" s="110"/>
      <c r="D11" s="110"/>
      <c r="E11" s="110"/>
      <c r="F11" s="110"/>
      <c r="G11" s="110"/>
      <c r="H11" s="111"/>
      <c r="I11" s="17" t="s">
        <v>98</v>
      </c>
      <c r="J11" s="18">
        <f>$B8-J8</f>
        <v>0</v>
      </c>
      <c r="K11" s="18">
        <f aca="true" t="shared" si="8" ref="K11:AH11">IF($H8="元利",IF((J11-K8)&lt;0,0,J11-K8),J11-K8)</f>
        <v>0</v>
      </c>
      <c r="L11" s="18">
        <f t="shared" si="8"/>
        <v>0</v>
      </c>
      <c r="M11" s="18">
        <f t="shared" si="8"/>
        <v>0</v>
      </c>
      <c r="N11" s="18">
        <f t="shared" si="8"/>
        <v>0</v>
      </c>
      <c r="O11" s="18">
        <f t="shared" si="8"/>
        <v>0</v>
      </c>
      <c r="P11" s="18">
        <f t="shared" si="8"/>
        <v>0</v>
      </c>
      <c r="Q11" s="18">
        <f t="shared" si="8"/>
        <v>0</v>
      </c>
      <c r="R11" s="18">
        <f t="shared" si="8"/>
        <v>0</v>
      </c>
      <c r="S11" s="18">
        <f t="shared" si="8"/>
        <v>0</v>
      </c>
      <c r="T11" s="18">
        <f t="shared" si="8"/>
        <v>0</v>
      </c>
      <c r="U11" s="18">
        <f t="shared" si="8"/>
        <v>0</v>
      </c>
      <c r="V11" s="18">
        <f t="shared" si="8"/>
        <v>0</v>
      </c>
      <c r="W11" s="18">
        <f t="shared" si="8"/>
        <v>0</v>
      </c>
      <c r="X11" s="18">
        <f t="shared" si="8"/>
        <v>0</v>
      </c>
      <c r="Y11" s="18">
        <f t="shared" si="8"/>
        <v>0</v>
      </c>
      <c r="Z11" s="18">
        <f t="shared" si="8"/>
        <v>0</v>
      </c>
      <c r="AA11" s="18">
        <f t="shared" si="8"/>
        <v>0</v>
      </c>
      <c r="AB11" s="18">
        <f t="shared" si="8"/>
        <v>0</v>
      </c>
      <c r="AC11" s="18">
        <f t="shared" si="8"/>
        <v>0</v>
      </c>
      <c r="AD11" s="18">
        <f t="shared" si="8"/>
        <v>0</v>
      </c>
      <c r="AE11" s="18">
        <f t="shared" si="8"/>
        <v>0</v>
      </c>
      <c r="AF11" s="18">
        <f t="shared" si="8"/>
        <v>0</v>
      </c>
      <c r="AG11" s="18">
        <f t="shared" si="8"/>
        <v>0</v>
      </c>
      <c r="AH11" s="18">
        <f t="shared" si="8"/>
        <v>0</v>
      </c>
      <c r="AI11" s="19"/>
    </row>
    <row r="12" spans="1:35" ht="21" customHeight="1">
      <c r="A12" s="249">
        <f>IF('設備投資と資金調達'!G26="","",'設備投資と資金調達'!G26)</f>
      </c>
      <c r="B12" s="102">
        <f>'設備投資と資金調達'!F26*1000</f>
        <v>0</v>
      </c>
      <c r="C12" s="103">
        <f>'設備投資と資金調達'!J26</f>
        <v>0</v>
      </c>
      <c r="D12" s="102">
        <f>'設備投資と資金調達'!K26</f>
        <v>0</v>
      </c>
      <c r="E12" s="104">
        <f>IF(ISERROR('設備投資と資金調達'!K26+('設備投資と資金調達'!B26-$J$2+H13)),0,'設備投資と資金調達'!K26+('設備投資と資金調達'!B26-$J$2+H13))</f>
        <v>0</v>
      </c>
      <c r="F12" s="102">
        <f>'設備投資と資金調達'!L26</f>
        <v>0</v>
      </c>
      <c r="G12" s="104">
        <f>IF(ISERROR('設備投資と資金調達'!L26+('設備投資と資金調達'!B26-$J$2+H13)),0,'設備投資と資金調達'!L26+('設備投資と資金調達'!B26-$J$2+H13))</f>
        <v>0</v>
      </c>
      <c r="H12" s="35"/>
      <c r="I12" s="17" t="s">
        <v>130</v>
      </c>
      <c r="J12" s="18">
        <f>IF($H12="元利",IF(J$3&lt;$G12+1,0,IF(J$3&gt;$E12,0,J14-J13)),IF(ISERROR(IF(J$3&lt;$G12+1,0,IF(J$3=$G12+1,TRUNC(($B12/1000)/($E12-$G12))*1000+MOD($B12/1000,$E12-$G12)*1000,IF(J$3&lt;=$E12,TRUNC(($B12/1000)/($E12-$G12))*1000,0)))),0,IF(J$3&lt;$G12+1,0,IF(J$3=$G12+1,TRUNC(($B12/1000)/($E12-$G12))*1000+MOD($B12/1000,$E12-$G12)*1000,IF(J$3&lt;=$E12,TRUNC(($B12/1000)/($E12-$G12))*1000,0)))))</f>
        <v>0</v>
      </c>
      <c r="K12" s="18">
        <f aca="true" t="shared" si="9" ref="K12:AH12">IF($H12="元利",IF(K$3&lt;$G12+1,0,IF(K$3&gt;$E12,0,K14-K13)),IF(K$3&lt;$G12+1,0,IF(K$3=$G12+1,TRUNC(($B12/1000)/($E12-$G12))*1000+MOD($B12/1000,$E12-$G12)*1000,IF(K$3&lt;=$E12,TRUNC(($B12/1000)/($E12-$G12))*1000,0))))</f>
        <v>0</v>
      </c>
      <c r="L12" s="18">
        <f t="shared" si="9"/>
        <v>0</v>
      </c>
      <c r="M12" s="18">
        <f t="shared" si="9"/>
        <v>0</v>
      </c>
      <c r="N12" s="18">
        <f t="shared" si="9"/>
        <v>0</v>
      </c>
      <c r="O12" s="18">
        <f t="shared" si="9"/>
        <v>0</v>
      </c>
      <c r="P12" s="18">
        <f t="shared" si="9"/>
        <v>0</v>
      </c>
      <c r="Q12" s="18">
        <f t="shared" si="9"/>
        <v>0</v>
      </c>
      <c r="R12" s="18">
        <f t="shared" si="9"/>
        <v>0</v>
      </c>
      <c r="S12" s="18">
        <f t="shared" si="9"/>
        <v>0</v>
      </c>
      <c r="T12" s="18">
        <f t="shared" si="9"/>
        <v>0</v>
      </c>
      <c r="U12" s="18">
        <f t="shared" si="9"/>
        <v>0</v>
      </c>
      <c r="V12" s="18">
        <f t="shared" si="9"/>
        <v>0</v>
      </c>
      <c r="W12" s="18">
        <f t="shared" si="9"/>
        <v>0</v>
      </c>
      <c r="X12" s="18">
        <f t="shared" si="9"/>
        <v>0</v>
      </c>
      <c r="Y12" s="18">
        <f t="shared" si="9"/>
        <v>0</v>
      </c>
      <c r="Z12" s="18">
        <f t="shared" si="9"/>
        <v>0</v>
      </c>
      <c r="AA12" s="18">
        <f t="shared" si="9"/>
        <v>0</v>
      </c>
      <c r="AB12" s="18">
        <f t="shared" si="9"/>
        <v>0</v>
      </c>
      <c r="AC12" s="18">
        <f t="shared" si="9"/>
        <v>0</v>
      </c>
      <c r="AD12" s="18">
        <f t="shared" si="9"/>
        <v>0</v>
      </c>
      <c r="AE12" s="18">
        <f t="shared" si="9"/>
        <v>0</v>
      </c>
      <c r="AF12" s="18">
        <f t="shared" si="9"/>
        <v>0</v>
      </c>
      <c r="AG12" s="18">
        <f t="shared" si="9"/>
        <v>0</v>
      </c>
      <c r="AH12" s="18">
        <f t="shared" si="9"/>
        <v>0</v>
      </c>
      <c r="AI12" s="18">
        <f>SUM(J12:AH12)</f>
        <v>0</v>
      </c>
    </row>
    <row r="13" spans="1:35" ht="21" customHeight="1">
      <c r="A13" s="250"/>
      <c r="B13" s="251" t="s">
        <v>127</v>
      </c>
      <c r="C13" s="252"/>
      <c r="D13" s="252"/>
      <c r="E13" s="252"/>
      <c r="F13" s="252"/>
      <c r="G13" s="252"/>
      <c r="H13" s="106"/>
      <c r="I13" s="17" t="s">
        <v>97</v>
      </c>
      <c r="J13" s="18">
        <f>IF(J$3&gt;$G12,IF($H12="元利",IF(J$3&lt;$G12+1,$B12*$C12/100,IF(J$3&gt;$E12,0,-IPMT($C12/100,J$3-$G12,$E12-$G12,$B12,0))),TRUNC($B12*$C12/100)),0)</f>
        <v>0</v>
      </c>
      <c r="K13" s="18">
        <f aca="true" t="shared" si="10" ref="K13:AH13">IF(K$3&gt;$G12,IF($H12="元利",IF(K$3&lt;$G12+1,$B12*$C12/100,IF(K$3&gt;$E12,0,-IPMT($C12/100,K$3-$G12,$E12-$G12,$B12,0))),TRUNC(J15*$C12/100)),0)</f>
        <v>0</v>
      </c>
      <c r="L13" s="18">
        <f t="shared" si="10"/>
        <v>0</v>
      </c>
      <c r="M13" s="18">
        <f t="shared" si="10"/>
        <v>0</v>
      </c>
      <c r="N13" s="18">
        <f t="shared" si="10"/>
        <v>0</v>
      </c>
      <c r="O13" s="18">
        <f t="shared" si="10"/>
        <v>0</v>
      </c>
      <c r="P13" s="18">
        <f t="shared" si="10"/>
        <v>0</v>
      </c>
      <c r="Q13" s="18">
        <f t="shared" si="10"/>
        <v>0</v>
      </c>
      <c r="R13" s="18">
        <f t="shared" si="10"/>
        <v>0</v>
      </c>
      <c r="S13" s="18">
        <f t="shared" si="10"/>
        <v>0</v>
      </c>
      <c r="T13" s="18">
        <f t="shared" si="10"/>
        <v>0</v>
      </c>
      <c r="U13" s="18">
        <f t="shared" si="10"/>
        <v>0</v>
      </c>
      <c r="V13" s="18">
        <f t="shared" si="10"/>
        <v>0</v>
      </c>
      <c r="W13" s="18">
        <f t="shared" si="10"/>
        <v>0</v>
      </c>
      <c r="X13" s="18">
        <f t="shared" si="10"/>
        <v>0</v>
      </c>
      <c r="Y13" s="18">
        <f t="shared" si="10"/>
        <v>0</v>
      </c>
      <c r="Z13" s="18">
        <f t="shared" si="10"/>
        <v>0</v>
      </c>
      <c r="AA13" s="18">
        <f t="shared" si="10"/>
        <v>0</v>
      </c>
      <c r="AB13" s="18">
        <f t="shared" si="10"/>
        <v>0</v>
      </c>
      <c r="AC13" s="18">
        <f t="shared" si="10"/>
        <v>0</v>
      </c>
      <c r="AD13" s="18">
        <f t="shared" si="10"/>
        <v>0</v>
      </c>
      <c r="AE13" s="18">
        <f t="shared" si="10"/>
        <v>0</v>
      </c>
      <c r="AF13" s="18">
        <f t="shared" si="10"/>
        <v>0</v>
      </c>
      <c r="AG13" s="18">
        <f t="shared" si="10"/>
        <v>0</v>
      </c>
      <c r="AH13" s="18">
        <f t="shared" si="10"/>
        <v>0</v>
      </c>
      <c r="AI13" s="18">
        <f>SUM(J13:AH13)</f>
        <v>0</v>
      </c>
    </row>
    <row r="14" spans="1:35" ht="21" customHeight="1">
      <c r="A14" s="115">
        <f>IF('設備投資と資金調達'!C6="","",'設備投資と資金調達'!C6)</f>
      </c>
      <c r="B14" s="116"/>
      <c r="C14" s="116"/>
      <c r="D14" s="116"/>
      <c r="E14" s="116"/>
      <c r="F14" s="116"/>
      <c r="G14" s="116"/>
      <c r="H14" s="117"/>
      <c r="I14" s="17" t="s">
        <v>102</v>
      </c>
      <c r="J14" s="18">
        <f aca="true" t="shared" si="11" ref="J14:AH14">IF($H12="元利",IF(J$3&lt;$G12+1,J13,IF(J$3&gt;$E12,0,-PMT($C12/100,$E12-$G12,$B12,0,0))),J13+J12)</f>
        <v>0</v>
      </c>
      <c r="K14" s="18">
        <f t="shared" si="11"/>
        <v>0</v>
      </c>
      <c r="L14" s="18">
        <f t="shared" si="11"/>
        <v>0</v>
      </c>
      <c r="M14" s="18">
        <f t="shared" si="11"/>
        <v>0</v>
      </c>
      <c r="N14" s="18">
        <f t="shared" si="11"/>
        <v>0</v>
      </c>
      <c r="O14" s="18">
        <f t="shared" si="11"/>
        <v>0</v>
      </c>
      <c r="P14" s="18">
        <f t="shared" si="11"/>
        <v>0</v>
      </c>
      <c r="Q14" s="18">
        <f t="shared" si="11"/>
        <v>0</v>
      </c>
      <c r="R14" s="18">
        <f t="shared" si="11"/>
        <v>0</v>
      </c>
      <c r="S14" s="18">
        <f t="shared" si="11"/>
        <v>0</v>
      </c>
      <c r="T14" s="18">
        <f t="shared" si="11"/>
        <v>0</v>
      </c>
      <c r="U14" s="18">
        <f t="shared" si="11"/>
        <v>0</v>
      </c>
      <c r="V14" s="18">
        <f t="shared" si="11"/>
        <v>0</v>
      </c>
      <c r="W14" s="18">
        <f t="shared" si="11"/>
        <v>0</v>
      </c>
      <c r="X14" s="18">
        <f t="shared" si="11"/>
        <v>0</v>
      </c>
      <c r="Y14" s="18">
        <f t="shared" si="11"/>
        <v>0</v>
      </c>
      <c r="Z14" s="18">
        <f t="shared" si="11"/>
        <v>0</v>
      </c>
      <c r="AA14" s="18">
        <f t="shared" si="11"/>
        <v>0</v>
      </c>
      <c r="AB14" s="18">
        <f t="shared" si="11"/>
        <v>0</v>
      </c>
      <c r="AC14" s="18">
        <f t="shared" si="11"/>
        <v>0</v>
      </c>
      <c r="AD14" s="18">
        <f t="shared" si="11"/>
        <v>0</v>
      </c>
      <c r="AE14" s="18">
        <f t="shared" si="11"/>
        <v>0</v>
      </c>
      <c r="AF14" s="18">
        <f t="shared" si="11"/>
        <v>0</v>
      </c>
      <c r="AG14" s="18">
        <f t="shared" si="11"/>
        <v>0</v>
      </c>
      <c r="AH14" s="18">
        <f t="shared" si="11"/>
        <v>0</v>
      </c>
      <c r="AI14" s="18">
        <f>AI13+AI12</f>
        <v>0</v>
      </c>
    </row>
    <row r="15" spans="1:35" ht="21" customHeight="1" hidden="1">
      <c r="A15" s="115"/>
      <c r="B15" s="110"/>
      <c r="C15" s="110"/>
      <c r="D15" s="110"/>
      <c r="E15" s="110"/>
      <c r="F15" s="110"/>
      <c r="G15" s="110"/>
      <c r="H15" s="111"/>
      <c r="I15" s="17" t="s">
        <v>98</v>
      </c>
      <c r="J15" s="18">
        <f>$B12-J12</f>
        <v>0</v>
      </c>
      <c r="K15" s="18">
        <f aca="true" t="shared" si="12" ref="K15:AH15">IF($H12="元利",IF((J15-K12)&lt;0,0,J15-K12),J15-K12)</f>
        <v>0</v>
      </c>
      <c r="L15" s="18">
        <f t="shared" si="12"/>
        <v>0</v>
      </c>
      <c r="M15" s="18">
        <f t="shared" si="12"/>
        <v>0</v>
      </c>
      <c r="N15" s="18">
        <f t="shared" si="12"/>
        <v>0</v>
      </c>
      <c r="O15" s="18">
        <f t="shared" si="12"/>
        <v>0</v>
      </c>
      <c r="P15" s="18">
        <f t="shared" si="12"/>
        <v>0</v>
      </c>
      <c r="Q15" s="18">
        <f t="shared" si="12"/>
        <v>0</v>
      </c>
      <c r="R15" s="18">
        <f t="shared" si="12"/>
        <v>0</v>
      </c>
      <c r="S15" s="18">
        <f t="shared" si="12"/>
        <v>0</v>
      </c>
      <c r="T15" s="18">
        <f t="shared" si="12"/>
        <v>0</v>
      </c>
      <c r="U15" s="18">
        <f t="shared" si="12"/>
        <v>0</v>
      </c>
      <c r="V15" s="18">
        <f t="shared" si="12"/>
        <v>0</v>
      </c>
      <c r="W15" s="18">
        <f t="shared" si="12"/>
        <v>0</v>
      </c>
      <c r="X15" s="18">
        <f t="shared" si="12"/>
        <v>0</v>
      </c>
      <c r="Y15" s="18">
        <f t="shared" si="12"/>
        <v>0</v>
      </c>
      <c r="Z15" s="18">
        <f t="shared" si="12"/>
        <v>0</v>
      </c>
      <c r="AA15" s="18">
        <f t="shared" si="12"/>
        <v>0</v>
      </c>
      <c r="AB15" s="18">
        <f t="shared" si="12"/>
        <v>0</v>
      </c>
      <c r="AC15" s="18">
        <f t="shared" si="12"/>
        <v>0</v>
      </c>
      <c r="AD15" s="18">
        <f t="shared" si="12"/>
        <v>0</v>
      </c>
      <c r="AE15" s="18">
        <f t="shared" si="12"/>
        <v>0</v>
      </c>
      <c r="AF15" s="18">
        <f t="shared" si="12"/>
        <v>0</v>
      </c>
      <c r="AG15" s="18">
        <f t="shared" si="12"/>
        <v>0</v>
      </c>
      <c r="AH15" s="18">
        <f t="shared" si="12"/>
        <v>0</v>
      </c>
      <c r="AI15" s="19"/>
    </row>
    <row r="16" spans="1:35" ht="21" customHeight="1">
      <c r="A16" s="249">
        <f>IF('設備投資と資金調達'!G27="","",'設備投資と資金調達'!G27)</f>
      </c>
      <c r="B16" s="102">
        <f>'設備投資と資金調達'!F27*1000</f>
        <v>0</v>
      </c>
      <c r="C16" s="103">
        <f>'設備投資と資金調達'!J27</f>
        <v>0</v>
      </c>
      <c r="D16" s="102">
        <f>'設備投資と資金調達'!K27</f>
        <v>0</v>
      </c>
      <c r="E16" s="104">
        <f>IF(ISERROR('設備投資と資金調達'!K27+('設備投資と資金調達'!B27-$J$2+H17)),0,'設備投資と資金調達'!K27+('設備投資と資金調達'!B27-$J$2+H17))</f>
        <v>0</v>
      </c>
      <c r="F16" s="102">
        <f>'設備投資と資金調達'!L27</f>
        <v>0</v>
      </c>
      <c r="G16" s="104">
        <f>IF(ISERROR('設備投資と資金調達'!L27+('設備投資と資金調達'!B27-$J$2+H17)),0,'設備投資と資金調達'!L27+('設備投資と資金調達'!B27-$J$2+H17))</f>
        <v>0</v>
      </c>
      <c r="H16" s="35"/>
      <c r="I16" s="17" t="s">
        <v>130</v>
      </c>
      <c r="J16" s="18">
        <f>IF($H16="元利",IF(J$3&lt;$G16+1,0,IF(J$3&gt;$E16,0,J18-J17)),IF(ISERROR(IF(J$3&lt;$G16+1,0,IF(J$3=$G16+1,TRUNC(($B16/1000)/($E16-$G16))*1000+MOD($B16/1000,$E16-$G16)*1000,IF(J$3&lt;=$E16,TRUNC(($B16/1000)/($E16-$G16))*1000,0)))),0,IF(J$3&lt;$G16+1,0,IF(J$3=$G16+1,TRUNC(($B16/1000)/($E16-$G16))*1000+MOD($B16/1000,$E16-$G16)*1000,IF(J$3&lt;=$E16,TRUNC(($B16/1000)/($E16-$G16))*1000,0)))))</f>
        <v>0</v>
      </c>
      <c r="K16" s="18">
        <f aca="true" t="shared" si="13" ref="K16:AH16">IF($H16="元利",IF(K$3&lt;$G16+1,0,IF(K$3&gt;$E16,0,K18-K17)),IF(K$3&lt;$G16+1,0,IF(K$3=$G16+1,TRUNC(($B16/1000)/($E16-$G16))*1000+MOD($B16/1000,$E16-$G16)*1000,IF(K$3&lt;=$E16,TRUNC(($B16/1000)/($E16-$G16))*1000,0))))</f>
        <v>0</v>
      </c>
      <c r="L16" s="18">
        <f t="shared" si="13"/>
        <v>0</v>
      </c>
      <c r="M16" s="18">
        <f t="shared" si="13"/>
        <v>0</v>
      </c>
      <c r="N16" s="18">
        <f t="shared" si="13"/>
        <v>0</v>
      </c>
      <c r="O16" s="18">
        <f t="shared" si="13"/>
        <v>0</v>
      </c>
      <c r="P16" s="18">
        <f t="shared" si="13"/>
        <v>0</v>
      </c>
      <c r="Q16" s="18">
        <f t="shared" si="13"/>
        <v>0</v>
      </c>
      <c r="R16" s="18">
        <f t="shared" si="13"/>
        <v>0</v>
      </c>
      <c r="S16" s="18">
        <f t="shared" si="13"/>
        <v>0</v>
      </c>
      <c r="T16" s="18">
        <f t="shared" si="13"/>
        <v>0</v>
      </c>
      <c r="U16" s="18">
        <f t="shared" si="13"/>
        <v>0</v>
      </c>
      <c r="V16" s="18">
        <f t="shared" si="13"/>
        <v>0</v>
      </c>
      <c r="W16" s="18">
        <f t="shared" si="13"/>
        <v>0</v>
      </c>
      <c r="X16" s="18">
        <f t="shared" si="13"/>
        <v>0</v>
      </c>
      <c r="Y16" s="18">
        <f t="shared" si="13"/>
        <v>0</v>
      </c>
      <c r="Z16" s="18">
        <f t="shared" si="13"/>
        <v>0</v>
      </c>
      <c r="AA16" s="18">
        <f t="shared" si="13"/>
        <v>0</v>
      </c>
      <c r="AB16" s="18">
        <f t="shared" si="13"/>
        <v>0</v>
      </c>
      <c r="AC16" s="18">
        <f t="shared" si="13"/>
        <v>0</v>
      </c>
      <c r="AD16" s="18">
        <f t="shared" si="13"/>
        <v>0</v>
      </c>
      <c r="AE16" s="18">
        <f t="shared" si="13"/>
        <v>0</v>
      </c>
      <c r="AF16" s="18">
        <f t="shared" si="13"/>
        <v>0</v>
      </c>
      <c r="AG16" s="18">
        <f t="shared" si="13"/>
        <v>0</v>
      </c>
      <c r="AH16" s="18">
        <f t="shared" si="13"/>
        <v>0</v>
      </c>
      <c r="AI16" s="18">
        <f>SUM(J16:AH16)</f>
        <v>0</v>
      </c>
    </row>
    <row r="17" spans="1:35" ht="21" customHeight="1">
      <c r="A17" s="250"/>
      <c r="B17" s="251" t="s">
        <v>127</v>
      </c>
      <c r="C17" s="252"/>
      <c r="D17" s="252"/>
      <c r="E17" s="252"/>
      <c r="F17" s="252"/>
      <c r="G17" s="252"/>
      <c r="H17" s="106"/>
      <c r="I17" s="17" t="s">
        <v>97</v>
      </c>
      <c r="J17" s="18">
        <f>IF(J$3&gt;$G16,IF($H16="元利",IF(J$3&lt;$G16+1,$B16*$C16/100,IF(J$3&gt;$E16,0,-IPMT($C16/100,J$3-$G16,$E16-$G16,$B16,0))),TRUNC($B16*$C16/100)),0)</f>
        <v>0</v>
      </c>
      <c r="K17" s="18">
        <f aca="true" t="shared" si="14" ref="K17:AH17">IF(K$3&gt;$G16,IF($H16="元利",IF(K$3&lt;$G16+1,$B16*$C16/100,IF(K$3&gt;$E16,0,-IPMT($C16/100,K$3-$G16,$E16-$G16,$B16,0))),TRUNC(J19*$C16/100)),0)</f>
        <v>0</v>
      </c>
      <c r="L17" s="18">
        <f t="shared" si="14"/>
        <v>0</v>
      </c>
      <c r="M17" s="18">
        <f t="shared" si="14"/>
        <v>0</v>
      </c>
      <c r="N17" s="18">
        <f t="shared" si="14"/>
        <v>0</v>
      </c>
      <c r="O17" s="18">
        <f t="shared" si="14"/>
        <v>0</v>
      </c>
      <c r="P17" s="18">
        <f t="shared" si="14"/>
        <v>0</v>
      </c>
      <c r="Q17" s="18">
        <f t="shared" si="14"/>
        <v>0</v>
      </c>
      <c r="R17" s="18">
        <f t="shared" si="14"/>
        <v>0</v>
      </c>
      <c r="S17" s="18">
        <f t="shared" si="14"/>
        <v>0</v>
      </c>
      <c r="T17" s="18">
        <f t="shared" si="14"/>
        <v>0</v>
      </c>
      <c r="U17" s="18">
        <f t="shared" si="14"/>
        <v>0</v>
      </c>
      <c r="V17" s="18">
        <f t="shared" si="14"/>
        <v>0</v>
      </c>
      <c r="W17" s="18">
        <f t="shared" si="14"/>
        <v>0</v>
      </c>
      <c r="X17" s="18">
        <f t="shared" si="14"/>
        <v>0</v>
      </c>
      <c r="Y17" s="18">
        <f t="shared" si="14"/>
        <v>0</v>
      </c>
      <c r="Z17" s="18">
        <f t="shared" si="14"/>
        <v>0</v>
      </c>
      <c r="AA17" s="18">
        <f t="shared" si="14"/>
        <v>0</v>
      </c>
      <c r="AB17" s="18">
        <f t="shared" si="14"/>
        <v>0</v>
      </c>
      <c r="AC17" s="18">
        <f t="shared" si="14"/>
        <v>0</v>
      </c>
      <c r="AD17" s="18">
        <f t="shared" si="14"/>
        <v>0</v>
      </c>
      <c r="AE17" s="18">
        <f t="shared" si="14"/>
        <v>0</v>
      </c>
      <c r="AF17" s="18">
        <f t="shared" si="14"/>
        <v>0</v>
      </c>
      <c r="AG17" s="18">
        <f t="shared" si="14"/>
        <v>0</v>
      </c>
      <c r="AH17" s="18">
        <f t="shared" si="14"/>
        <v>0</v>
      </c>
      <c r="AI17" s="18">
        <f>SUM(J17:AH17)</f>
        <v>0</v>
      </c>
    </row>
    <row r="18" spans="1:35" ht="21" customHeight="1">
      <c r="A18" s="115">
        <f>IF('設備投資と資金調達'!C7="","",'設備投資と資金調達'!C7)</f>
      </c>
      <c r="B18" s="116"/>
      <c r="C18" s="116"/>
      <c r="D18" s="116"/>
      <c r="E18" s="116"/>
      <c r="F18" s="116"/>
      <c r="G18" s="116"/>
      <c r="H18" s="117"/>
      <c r="I18" s="17" t="s">
        <v>102</v>
      </c>
      <c r="J18" s="18">
        <f aca="true" t="shared" si="15" ref="J18:AH18">IF($H16="元利",IF(J$3&lt;$G16+1,J17,IF(J$3&gt;$E16,0,-PMT($C16/100,$E16-$G16,$B16,0,0))),J17+J16)</f>
        <v>0</v>
      </c>
      <c r="K18" s="18">
        <f t="shared" si="15"/>
        <v>0</v>
      </c>
      <c r="L18" s="18">
        <f t="shared" si="15"/>
        <v>0</v>
      </c>
      <c r="M18" s="18">
        <f t="shared" si="15"/>
        <v>0</v>
      </c>
      <c r="N18" s="18">
        <f t="shared" si="15"/>
        <v>0</v>
      </c>
      <c r="O18" s="18">
        <f t="shared" si="15"/>
        <v>0</v>
      </c>
      <c r="P18" s="18">
        <f t="shared" si="15"/>
        <v>0</v>
      </c>
      <c r="Q18" s="18">
        <f t="shared" si="15"/>
        <v>0</v>
      </c>
      <c r="R18" s="18">
        <f t="shared" si="15"/>
        <v>0</v>
      </c>
      <c r="S18" s="18">
        <f t="shared" si="15"/>
        <v>0</v>
      </c>
      <c r="T18" s="18">
        <f t="shared" si="15"/>
        <v>0</v>
      </c>
      <c r="U18" s="18">
        <f t="shared" si="15"/>
        <v>0</v>
      </c>
      <c r="V18" s="18">
        <f t="shared" si="15"/>
        <v>0</v>
      </c>
      <c r="W18" s="18">
        <f t="shared" si="15"/>
        <v>0</v>
      </c>
      <c r="X18" s="18">
        <f t="shared" si="15"/>
        <v>0</v>
      </c>
      <c r="Y18" s="18">
        <f t="shared" si="15"/>
        <v>0</v>
      </c>
      <c r="Z18" s="18">
        <f t="shared" si="15"/>
        <v>0</v>
      </c>
      <c r="AA18" s="18">
        <f t="shared" si="15"/>
        <v>0</v>
      </c>
      <c r="AB18" s="18">
        <f t="shared" si="15"/>
        <v>0</v>
      </c>
      <c r="AC18" s="18">
        <f t="shared" si="15"/>
        <v>0</v>
      </c>
      <c r="AD18" s="18">
        <f t="shared" si="15"/>
        <v>0</v>
      </c>
      <c r="AE18" s="18">
        <f t="shared" si="15"/>
        <v>0</v>
      </c>
      <c r="AF18" s="18">
        <f t="shared" si="15"/>
        <v>0</v>
      </c>
      <c r="AG18" s="18">
        <f t="shared" si="15"/>
        <v>0</v>
      </c>
      <c r="AH18" s="18">
        <f t="shared" si="15"/>
        <v>0</v>
      </c>
      <c r="AI18" s="18">
        <f>AI17+AI16</f>
        <v>0</v>
      </c>
    </row>
    <row r="19" spans="1:35" ht="21" customHeight="1" hidden="1">
      <c r="A19" s="115"/>
      <c r="B19" s="110"/>
      <c r="C19" s="110"/>
      <c r="D19" s="110"/>
      <c r="E19" s="110"/>
      <c r="F19" s="110"/>
      <c r="G19" s="110"/>
      <c r="H19" s="111"/>
      <c r="I19" s="17" t="s">
        <v>98</v>
      </c>
      <c r="J19" s="18">
        <f>$B16-J16</f>
        <v>0</v>
      </c>
      <c r="K19" s="18">
        <f aca="true" t="shared" si="16" ref="K19:AH19">IF($H16="元利",IF((J19-K16)&lt;0,0,J19-K16),J19-K16)</f>
        <v>0</v>
      </c>
      <c r="L19" s="18">
        <f t="shared" si="16"/>
        <v>0</v>
      </c>
      <c r="M19" s="18">
        <f t="shared" si="16"/>
        <v>0</v>
      </c>
      <c r="N19" s="18">
        <f t="shared" si="16"/>
        <v>0</v>
      </c>
      <c r="O19" s="18">
        <f t="shared" si="16"/>
        <v>0</v>
      </c>
      <c r="P19" s="18">
        <f t="shared" si="16"/>
        <v>0</v>
      </c>
      <c r="Q19" s="18">
        <f t="shared" si="16"/>
        <v>0</v>
      </c>
      <c r="R19" s="18">
        <f t="shared" si="16"/>
        <v>0</v>
      </c>
      <c r="S19" s="18">
        <f t="shared" si="16"/>
        <v>0</v>
      </c>
      <c r="T19" s="18">
        <f t="shared" si="16"/>
        <v>0</v>
      </c>
      <c r="U19" s="18">
        <f t="shared" si="16"/>
        <v>0</v>
      </c>
      <c r="V19" s="18">
        <f t="shared" si="16"/>
        <v>0</v>
      </c>
      <c r="W19" s="18">
        <f t="shared" si="16"/>
        <v>0</v>
      </c>
      <c r="X19" s="18">
        <f t="shared" si="16"/>
        <v>0</v>
      </c>
      <c r="Y19" s="18">
        <f t="shared" si="16"/>
        <v>0</v>
      </c>
      <c r="Z19" s="18">
        <f t="shared" si="16"/>
        <v>0</v>
      </c>
      <c r="AA19" s="18">
        <f t="shared" si="16"/>
        <v>0</v>
      </c>
      <c r="AB19" s="18">
        <f t="shared" si="16"/>
        <v>0</v>
      </c>
      <c r="AC19" s="18">
        <f t="shared" si="16"/>
        <v>0</v>
      </c>
      <c r="AD19" s="18">
        <f t="shared" si="16"/>
        <v>0</v>
      </c>
      <c r="AE19" s="18">
        <f t="shared" si="16"/>
        <v>0</v>
      </c>
      <c r="AF19" s="18">
        <f t="shared" si="16"/>
        <v>0</v>
      </c>
      <c r="AG19" s="18">
        <f t="shared" si="16"/>
        <v>0</v>
      </c>
      <c r="AH19" s="18">
        <f t="shared" si="16"/>
        <v>0</v>
      </c>
      <c r="AI19" s="19"/>
    </row>
    <row r="20" spans="1:35" ht="21" customHeight="1">
      <c r="A20" s="249">
        <f>IF('設備投資と資金調達'!G28="","",'設備投資と資金調達'!G28)</f>
      </c>
      <c r="B20" s="102">
        <f>'設備投資と資金調達'!F28*1000</f>
        <v>0</v>
      </c>
      <c r="C20" s="103">
        <f>'設備投資と資金調達'!J28</f>
        <v>0</v>
      </c>
      <c r="D20" s="102">
        <f>'設備投資と資金調達'!K28</f>
        <v>0</v>
      </c>
      <c r="E20" s="104">
        <f>IF(ISERROR('設備投資と資金調達'!K28+('設備投資と資金調達'!B28-$J$2+H21)),0,'設備投資と資金調達'!K28+('設備投資と資金調達'!B28-$J$2+H21))</f>
        <v>0</v>
      </c>
      <c r="F20" s="102">
        <f>'設備投資と資金調達'!L28</f>
        <v>0</v>
      </c>
      <c r="G20" s="104">
        <f>IF(ISERROR('設備投資と資金調達'!L28+('設備投資と資金調達'!B28-$J$2+H21)),0,'設備投資と資金調達'!L28+('設備投資と資金調達'!B28-$J$2+H21))</f>
        <v>0</v>
      </c>
      <c r="H20" s="35"/>
      <c r="I20" s="17" t="s">
        <v>130</v>
      </c>
      <c r="J20" s="18">
        <f>IF($H20="元利",IF(J$3&lt;$G20+1,0,IF(J$3&gt;$E20,0,J22-J21)),IF(ISERROR(IF(J$3&lt;$G20+1,0,IF(J$3=$G20+1,TRUNC(($B20/1000)/($E20-$G20))*1000+MOD($B20/1000,$E20-$G20)*1000,IF(J$3&lt;=$E20,TRUNC(($B20/1000)/($E20-$G20))*1000,0)))),0,IF(J$3&lt;$G20+1,0,IF(J$3=$G20+1,TRUNC(($B20/1000)/($E20-$G20))*1000+MOD($B20/1000,$E20-$G20)*1000,IF(J$3&lt;=$E20,TRUNC(($B20/1000)/($E20-$G20))*1000,0)))))</f>
        <v>0</v>
      </c>
      <c r="K20" s="18">
        <f aca="true" t="shared" si="17" ref="K20:AH20">IF($H20="元利",IF(K$3&lt;$G20+1,0,IF(K$3&gt;$E20,0,K22-K21)),IF(K$3&lt;$G20+1,0,IF(K$3=$G20+1,TRUNC(($B20/1000)/($E20-$G20))*1000+MOD($B20/1000,$E20-$G20)*1000,IF(K$3&lt;=$E20,TRUNC(($B20/1000)/($E20-$G20))*1000,0))))</f>
        <v>0</v>
      </c>
      <c r="L20" s="18">
        <f t="shared" si="17"/>
        <v>0</v>
      </c>
      <c r="M20" s="18">
        <f t="shared" si="17"/>
        <v>0</v>
      </c>
      <c r="N20" s="18">
        <f t="shared" si="17"/>
        <v>0</v>
      </c>
      <c r="O20" s="18">
        <f t="shared" si="17"/>
        <v>0</v>
      </c>
      <c r="P20" s="18">
        <f t="shared" si="17"/>
        <v>0</v>
      </c>
      <c r="Q20" s="18">
        <f t="shared" si="17"/>
        <v>0</v>
      </c>
      <c r="R20" s="18">
        <f t="shared" si="17"/>
        <v>0</v>
      </c>
      <c r="S20" s="18">
        <f t="shared" si="17"/>
        <v>0</v>
      </c>
      <c r="T20" s="18">
        <f t="shared" si="17"/>
        <v>0</v>
      </c>
      <c r="U20" s="18">
        <f t="shared" si="17"/>
        <v>0</v>
      </c>
      <c r="V20" s="18">
        <f t="shared" si="17"/>
        <v>0</v>
      </c>
      <c r="W20" s="18">
        <f t="shared" si="17"/>
        <v>0</v>
      </c>
      <c r="X20" s="18">
        <f t="shared" si="17"/>
        <v>0</v>
      </c>
      <c r="Y20" s="18">
        <f t="shared" si="17"/>
        <v>0</v>
      </c>
      <c r="Z20" s="18">
        <f t="shared" si="17"/>
        <v>0</v>
      </c>
      <c r="AA20" s="18">
        <f t="shared" si="17"/>
        <v>0</v>
      </c>
      <c r="AB20" s="18">
        <f t="shared" si="17"/>
        <v>0</v>
      </c>
      <c r="AC20" s="18">
        <f t="shared" si="17"/>
        <v>0</v>
      </c>
      <c r="AD20" s="18">
        <f t="shared" si="17"/>
        <v>0</v>
      </c>
      <c r="AE20" s="18">
        <f t="shared" si="17"/>
        <v>0</v>
      </c>
      <c r="AF20" s="18">
        <f t="shared" si="17"/>
        <v>0</v>
      </c>
      <c r="AG20" s="18">
        <f t="shared" si="17"/>
        <v>0</v>
      </c>
      <c r="AH20" s="18">
        <f t="shared" si="17"/>
        <v>0</v>
      </c>
      <c r="AI20" s="18">
        <f>SUM(J20:AH20)</f>
        <v>0</v>
      </c>
    </row>
    <row r="21" spans="1:35" ht="21" customHeight="1">
      <c r="A21" s="250"/>
      <c r="B21" s="266" t="s">
        <v>127</v>
      </c>
      <c r="C21" s="267"/>
      <c r="D21" s="267"/>
      <c r="E21" s="267"/>
      <c r="F21" s="267"/>
      <c r="G21" s="268"/>
      <c r="H21" s="106"/>
      <c r="I21" s="17" t="s">
        <v>97</v>
      </c>
      <c r="J21" s="18">
        <f>IF(J$3&gt;$G20,IF($H20="元利",IF(J$3&lt;$G20+1,$B20*$C20/100,IF(J$3&gt;$E20,0,-IPMT($C20/100,J$3-$G20,$E20-$G20,$B20,0))),TRUNC($B20*$C20/100)),0)</f>
        <v>0</v>
      </c>
      <c r="K21" s="18">
        <f aca="true" t="shared" si="18" ref="K21:AH21">IF(K$3&gt;$G20,IF($H20="元利",IF(K$3&lt;$G20+1,$B20*$C20/100,IF(K$3&gt;$E20,0,-IPMT($C20/100,K$3-$G20,$E20-$G20,$B20,0))),TRUNC(J23*$C20/100)),0)</f>
        <v>0</v>
      </c>
      <c r="L21" s="18">
        <f t="shared" si="18"/>
        <v>0</v>
      </c>
      <c r="M21" s="18">
        <f t="shared" si="18"/>
        <v>0</v>
      </c>
      <c r="N21" s="18">
        <f t="shared" si="18"/>
        <v>0</v>
      </c>
      <c r="O21" s="18">
        <f t="shared" si="18"/>
        <v>0</v>
      </c>
      <c r="P21" s="18">
        <f t="shared" si="18"/>
        <v>0</v>
      </c>
      <c r="Q21" s="18">
        <f t="shared" si="18"/>
        <v>0</v>
      </c>
      <c r="R21" s="18">
        <f t="shared" si="18"/>
        <v>0</v>
      </c>
      <c r="S21" s="18">
        <f t="shared" si="18"/>
        <v>0</v>
      </c>
      <c r="T21" s="18">
        <f t="shared" si="18"/>
        <v>0</v>
      </c>
      <c r="U21" s="18">
        <f t="shared" si="18"/>
        <v>0</v>
      </c>
      <c r="V21" s="18">
        <f t="shared" si="18"/>
        <v>0</v>
      </c>
      <c r="W21" s="18">
        <f t="shared" si="18"/>
        <v>0</v>
      </c>
      <c r="X21" s="18">
        <f t="shared" si="18"/>
        <v>0</v>
      </c>
      <c r="Y21" s="18">
        <f t="shared" si="18"/>
        <v>0</v>
      </c>
      <c r="Z21" s="18">
        <f t="shared" si="18"/>
        <v>0</v>
      </c>
      <c r="AA21" s="18">
        <f t="shared" si="18"/>
        <v>0</v>
      </c>
      <c r="AB21" s="18">
        <f t="shared" si="18"/>
        <v>0</v>
      </c>
      <c r="AC21" s="18">
        <f t="shared" si="18"/>
        <v>0</v>
      </c>
      <c r="AD21" s="18">
        <f t="shared" si="18"/>
        <v>0</v>
      </c>
      <c r="AE21" s="18">
        <f t="shared" si="18"/>
        <v>0</v>
      </c>
      <c r="AF21" s="18">
        <f t="shared" si="18"/>
        <v>0</v>
      </c>
      <c r="AG21" s="18">
        <f t="shared" si="18"/>
        <v>0</v>
      </c>
      <c r="AH21" s="18">
        <f t="shared" si="18"/>
        <v>0</v>
      </c>
      <c r="AI21" s="18">
        <f>SUM(J21:AH21)</f>
        <v>0</v>
      </c>
    </row>
    <row r="22" spans="1:35" ht="21" customHeight="1">
      <c r="A22" s="115">
        <f>IF('設備投資と資金調達'!C8="","",'設備投資と資金調達'!C8)</f>
      </c>
      <c r="B22" s="116"/>
      <c r="C22" s="116"/>
      <c r="D22" s="116"/>
      <c r="E22" s="116"/>
      <c r="F22" s="116"/>
      <c r="G22" s="116"/>
      <c r="H22" s="117"/>
      <c r="I22" s="17" t="s">
        <v>102</v>
      </c>
      <c r="J22" s="18">
        <f aca="true" t="shared" si="19" ref="J22:AH22">IF($H20="元利",IF(J$3&lt;$G20+1,J21,IF(J$3&gt;$E20,0,-PMT($C20/100,$E20-$G20,$B20,0,0))),J21+J20)</f>
        <v>0</v>
      </c>
      <c r="K22" s="18">
        <f t="shared" si="19"/>
        <v>0</v>
      </c>
      <c r="L22" s="18">
        <f t="shared" si="19"/>
        <v>0</v>
      </c>
      <c r="M22" s="18">
        <f t="shared" si="19"/>
        <v>0</v>
      </c>
      <c r="N22" s="18">
        <f t="shared" si="19"/>
        <v>0</v>
      </c>
      <c r="O22" s="18">
        <f t="shared" si="19"/>
        <v>0</v>
      </c>
      <c r="P22" s="18">
        <f t="shared" si="19"/>
        <v>0</v>
      </c>
      <c r="Q22" s="18">
        <f t="shared" si="19"/>
        <v>0</v>
      </c>
      <c r="R22" s="18">
        <f t="shared" si="19"/>
        <v>0</v>
      </c>
      <c r="S22" s="18">
        <f t="shared" si="19"/>
        <v>0</v>
      </c>
      <c r="T22" s="18">
        <f t="shared" si="19"/>
        <v>0</v>
      </c>
      <c r="U22" s="18">
        <f t="shared" si="19"/>
        <v>0</v>
      </c>
      <c r="V22" s="18">
        <f t="shared" si="19"/>
        <v>0</v>
      </c>
      <c r="W22" s="18">
        <f t="shared" si="19"/>
        <v>0</v>
      </c>
      <c r="X22" s="18">
        <f t="shared" si="19"/>
        <v>0</v>
      </c>
      <c r="Y22" s="18">
        <f t="shared" si="19"/>
        <v>0</v>
      </c>
      <c r="Z22" s="18">
        <f t="shared" si="19"/>
        <v>0</v>
      </c>
      <c r="AA22" s="18">
        <f t="shared" si="19"/>
        <v>0</v>
      </c>
      <c r="AB22" s="18">
        <f t="shared" si="19"/>
        <v>0</v>
      </c>
      <c r="AC22" s="18">
        <f t="shared" si="19"/>
        <v>0</v>
      </c>
      <c r="AD22" s="18">
        <f t="shared" si="19"/>
        <v>0</v>
      </c>
      <c r="AE22" s="18">
        <f t="shared" si="19"/>
        <v>0</v>
      </c>
      <c r="AF22" s="18">
        <f t="shared" si="19"/>
        <v>0</v>
      </c>
      <c r="AG22" s="18">
        <f t="shared" si="19"/>
        <v>0</v>
      </c>
      <c r="AH22" s="18">
        <f t="shared" si="19"/>
        <v>0</v>
      </c>
      <c r="AI22" s="18">
        <f>AI21+AI20</f>
        <v>0</v>
      </c>
    </row>
    <row r="23" spans="1:35" ht="21" customHeight="1" hidden="1">
      <c r="A23" s="115"/>
      <c r="B23" s="110"/>
      <c r="C23" s="110"/>
      <c r="D23" s="110"/>
      <c r="E23" s="110"/>
      <c r="F23" s="110"/>
      <c r="G23" s="110"/>
      <c r="H23" s="111"/>
      <c r="I23" s="17" t="s">
        <v>98</v>
      </c>
      <c r="J23" s="18">
        <f>$B20-J20</f>
        <v>0</v>
      </c>
      <c r="K23" s="18">
        <f aca="true" t="shared" si="20" ref="K23:AH23">IF($H20="元利",IF((J23-K20)&lt;0,0,J23-K20),J23-K20)</f>
        <v>0</v>
      </c>
      <c r="L23" s="18">
        <f t="shared" si="20"/>
        <v>0</v>
      </c>
      <c r="M23" s="18">
        <f t="shared" si="20"/>
        <v>0</v>
      </c>
      <c r="N23" s="18">
        <f t="shared" si="20"/>
        <v>0</v>
      </c>
      <c r="O23" s="18">
        <f t="shared" si="20"/>
        <v>0</v>
      </c>
      <c r="P23" s="18">
        <f t="shared" si="20"/>
        <v>0</v>
      </c>
      <c r="Q23" s="18">
        <f t="shared" si="20"/>
        <v>0</v>
      </c>
      <c r="R23" s="18">
        <f t="shared" si="20"/>
        <v>0</v>
      </c>
      <c r="S23" s="18">
        <f t="shared" si="20"/>
        <v>0</v>
      </c>
      <c r="T23" s="18">
        <f t="shared" si="20"/>
        <v>0</v>
      </c>
      <c r="U23" s="18">
        <f t="shared" si="20"/>
        <v>0</v>
      </c>
      <c r="V23" s="18">
        <f t="shared" si="20"/>
        <v>0</v>
      </c>
      <c r="W23" s="18">
        <f t="shared" si="20"/>
        <v>0</v>
      </c>
      <c r="X23" s="18">
        <f t="shared" si="20"/>
        <v>0</v>
      </c>
      <c r="Y23" s="18">
        <f t="shared" si="20"/>
        <v>0</v>
      </c>
      <c r="Z23" s="18">
        <f t="shared" si="20"/>
        <v>0</v>
      </c>
      <c r="AA23" s="18">
        <f t="shared" si="20"/>
        <v>0</v>
      </c>
      <c r="AB23" s="18">
        <f t="shared" si="20"/>
        <v>0</v>
      </c>
      <c r="AC23" s="18">
        <f t="shared" si="20"/>
        <v>0</v>
      </c>
      <c r="AD23" s="18">
        <f t="shared" si="20"/>
        <v>0</v>
      </c>
      <c r="AE23" s="18">
        <f t="shared" si="20"/>
        <v>0</v>
      </c>
      <c r="AF23" s="18">
        <f t="shared" si="20"/>
        <v>0</v>
      </c>
      <c r="AG23" s="18">
        <f t="shared" si="20"/>
        <v>0</v>
      </c>
      <c r="AH23" s="18">
        <f t="shared" si="20"/>
        <v>0</v>
      </c>
      <c r="AI23" s="19"/>
    </row>
    <row r="24" spans="1:35" ht="21" customHeight="1">
      <c r="A24" s="249">
        <f>IF('設備投資と資金調達'!G29="","",'設備投資と資金調達'!G29)</f>
      </c>
      <c r="B24" s="102">
        <f>'設備投資と資金調達'!F29*1000</f>
        <v>0</v>
      </c>
      <c r="C24" s="103">
        <f>'設備投資と資金調達'!J29</f>
        <v>0</v>
      </c>
      <c r="D24" s="102">
        <f>'設備投資と資金調達'!K29</f>
        <v>0</v>
      </c>
      <c r="E24" s="104">
        <f>IF(ISERROR('設備投資と資金調達'!K29+('設備投資と資金調達'!B29-$J$2+H25)),0,'設備投資と資金調達'!K29+('設備投資と資金調達'!B29-$J$2+H25))</f>
        <v>0</v>
      </c>
      <c r="F24" s="102">
        <f>'設備投資と資金調達'!L29</f>
        <v>0</v>
      </c>
      <c r="G24" s="104">
        <f>IF(ISERROR('設備投資と資金調達'!L29+('設備投資と資金調達'!B29-$J$2+H25)),0,'設備投資と資金調達'!L29+('設備投資と資金調達'!B29-$J$2+H25))</f>
        <v>0</v>
      </c>
      <c r="H24" s="35"/>
      <c r="I24" s="17" t="s">
        <v>130</v>
      </c>
      <c r="J24" s="18">
        <f>IF($H24="元利",IF(J$3&lt;$G24+1,0,IF(J$3&gt;$E24,0,J26-J25)),IF(ISERROR(IF(J$3&lt;$G24+1,0,IF(J$3=$G24+1,TRUNC(($B24/1000)/($E24-$G24))*1000+MOD($B24/1000,$E24-$G24)*1000,IF(J$3&lt;=$E24,TRUNC(($B24/1000)/($E24-$G24))*1000,0)))),0,IF(J$3&lt;$G24+1,0,IF(J$3=$G24+1,TRUNC(($B24/1000)/($E24-$G24))*1000+MOD($B24/1000,$E24-$G24)*1000,IF(J$3&lt;=$E24,TRUNC(($B24/1000)/($E24-$G24))*1000,0)))))</f>
        <v>0</v>
      </c>
      <c r="K24" s="18">
        <f aca="true" t="shared" si="21" ref="K24:AH24">IF($H24="元利",IF(K$3&lt;$G24+1,0,IF(K$3&gt;$E24,0,K26-K25)),IF(K$3&lt;$G24+1,0,IF(K$3=$G24+1,TRUNC(($B24/1000)/($E24-$G24))*1000+MOD($B24/1000,$E24-$G24)*1000,IF(K$3&lt;=$E24,TRUNC(($B24/1000)/($E24-$G24))*1000,0))))</f>
        <v>0</v>
      </c>
      <c r="L24" s="18">
        <f t="shared" si="21"/>
        <v>0</v>
      </c>
      <c r="M24" s="18">
        <f t="shared" si="21"/>
        <v>0</v>
      </c>
      <c r="N24" s="18">
        <f t="shared" si="21"/>
        <v>0</v>
      </c>
      <c r="O24" s="18">
        <f t="shared" si="21"/>
        <v>0</v>
      </c>
      <c r="P24" s="18">
        <f t="shared" si="21"/>
        <v>0</v>
      </c>
      <c r="Q24" s="18">
        <f t="shared" si="21"/>
        <v>0</v>
      </c>
      <c r="R24" s="18">
        <f t="shared" si="21"/>
        <v>0</v>
      </c>
      <c r="S24" s="18">
        <f t="shared" si="21"/>
        <v>0</v>
      </c>
      <c r="T24" s="18">
        <f t="shared" si="21"/>
        <v>0</v>
      </c>
      <c r="U24" s="18">
        <f t="shared" si="21"/>
        <v>0</v>
      </c>
      <c r="V24" s="18">
        <f t="shared" si="21"/>
        <v>0</v>
      </c>
      <c r="W24" s="18">
        <f t="shared" si="21"/>
        <v>0</v>
      </c>
      <c r="X24" s="18">
        <f t="shared" si="21"/>
        <v>0</v>
      </c>
      <c r="Y24" s="18">
        <f t="shared" si="21"/>
        <v>0</v>
      </c>
      <c r="Z24" s="18">
        <f t="shared" si="21"/>
        <v>0</v>
      </c>
      <c r="AA24" s="18">
        <f t="shared" si="21"/>
        <v>0</v>
      </c>
      <c r="AB24" s="18">
        <f t="shared" si="21"/>
        <v>0</v>
      </c>
      <c r="AC24" s="18">
        <f t="shared" si="21"/>
        <v>0</v>
      </c>
      <c r="AD24" s="18">
        <f t="shared" si="21"/>
        <v>0</v>
      </c>
      <c r="AE24" s="18">
        <f t="shared" si="21"/>
        <v>0</v>
      </c>
      <c r="AF24" s="18">
        <f t="shared" si="21"/>
        <v>0</v>
      </c>
      <c r="AG24" s="18">
        <f t="shared" si="21"/>
        <v>0</v>
      </c>
      <c r="AH24" s="18">
        <f t="shared" si="21"/>
        <v>0</v>
      </c>
      <c r="AI24" s="18">
        <f>SUM(J24:AH24)</f>
        <v>0</v>
      </c>
    </row>
    <row r="25" spans="1:35" ht="21" customHeight="1">
      <c r="A25" s="250"/>
      <c r="B25" s="251" t="s">
        <v>127</v>
      </c>
      <c r="C25" s="252"/>
      <c r="D25" s="252"/>
      <c r="E25" s="252"/>
      <c r="F25" s="252"/>
      <c r="G25" s="252"/>
      <c r="H25" s="106"/>
      <c r="I25" s="17" t="s">
        <v>97</v>
      </c>
      <c r="J25" s="18">
        <f>IF(J$3&gt;$G24,IF($H24="元利",IF(J$3&lt;$G24+1,$B24*$C24/100,IF(J$3&gt;$E24,0,-IPMT($C24/100,J$3-$G24,$E24-$G24,$B24,0))),TRUNC($B24*$C24/100)),0)</f>
        <v>0</v>
      </c>
      <c r="K25" s="18">
        <f aca="true" t="shared" si="22" ref="K25:AH25">IF(K$3&gt;$G24,IF($H24="元利",IF(K$3&lt;$G24+1,$B24*$C24/100,IF(K$3&gt;$E24,0,-IPMT($C24/100,K$3-$G24,$E24-$G24,$B24,0))),TRUNC(J27*$C24/100)),0)</f>
        <v>0</v>
      </c>
      <c r="L25" s="18">
        <f t="shared" si="22"/>
        <v>0</v>
      </c>
      <c r="M25" s="18">
        <f t="shared" si="22"/>
        <v>0</v>
      </c>
      <c r="N25" s="18">
        <f t="shared" si="22"/>
        <v>0</v>
      </c>
      <c r="O25" s="18">
        <f t="shared" si="22"/>
        <v>0</v>
      </c>
      <c r="P25" s="18">
        <f t="shared" si="22"/>
        <v>0</v>
      </c>
      <c r="Q25" s="18">
        <f t="shared" si="22"/>
        <v>0</v>
      </c>
      <c r="R25" s="18">
        <f t="shared" si="22"/>
        <v>0</v>
      </c>
      <c r="S25" s="18">
        <f t="shared" si="22"/>
        <v>0</v>
      </c>
      <c r="T25" s="18">
        <f t="shared" si="22"/>
        <v>0</v>
      </c>
      <c r="U25" s="18">
        <f t="shared" si="22"/>
        <v>0</v>
      </c>
      <c r="V25" s="18">
        <f t="shared" si="22"/>
        <v>0</v>
      </c>
      <c r="W25" s="18">
        <f t="shared" si="22"/>
        <v>0</v>
      </c>
      <c r="X25" s="18">
        <f t="shared" si="22"/>
        <v>0</v>
      </c>
      <c r="Y25" s="18">
        <f t="shared" si="22"/>
        <v>0</v>
      </c>
      <c r="Z25" s="18">
        <f t="shared" si="22"/>
        <v>0</v>
      </c>
      <c r="AA25" s="18">
        <f t="shared" si="22"/>
        <v>0</v>
      </c>
      <c r="AB25" s="18">
        <f t="shared" si="22"/>
        <v>0</v>
      </c>
      <c r="AC25" s="18">
        <f t="shared" si="22"/>
        <v>0</v>
      </c>
      <c r="AD25" s="18">
        <f t="shared" si="22"/>
        <v>0</v>
      </c>
      <c r="AE25" s="18">
        <f t="shared" si="22"/>
        <v>0</v>
      </c>
      <c r="AF25" s="18">
        <f t="shared" si="22"/>
        <v>0</v>
      </c>
      <c r="AG25" s="18">
        <f t="shared" si="22"/>
        <v>0</v>
      </c>
      <c r="AH25" s="18">
        <f t="shared" si="22"/>
        <v>0</v>
      </c>
      <c r="AI25" s="18">
        <f>SUM(J25:AH25)</f>
        <v>0</v>
      </c>
    </row>
    <row r="26" spans="1:35" ht="21" customHeight="1">
      <c r="A26" s="115">
        <f>IF('設備投資と資金調達'!C9="","",'設備投資と資金調達'!C9)</f>
      </c>
      <c r="B26" s="116"/>
      <c r="C26" s="116"/>
      <c r="D26" s="116"/>
      <c r="E26" s="116"/>
      <c r="F26" s="116"/>
      <c r="G26" s="116"/>
      <c r="H26" s="117"/>
      <c r="I26" s="17" t="s">
        <v>102</v>
      </c>
      <c r="J26" s="18">
        <f aca="true" t="shared" si="23" ref="J26:AH26">IF($H24="元利",IF(J$3&lt;$G24+1,J25,IF(J$3&gt;$E24,0,-PMT($C24/100,$E24-$G24,$B24,0,0))),J25+J24)</f>
        <v>0</v>
      </c>
      <c r="K26" s="18">
        <f t="shared" si="23"/>
        <v>0</v>
      </c>
      <c r="L26" s="18">
        <f t="shared" si="23"/>
        <v>0</v>
      </c>
      <c r="M26" s="18">
        <f t="shared" si="23"/>
        <v>0</v>
      </c>
      <c r="N26" s="18">
        <f t="shared" si="23"/>
        <v>0</v>
      </c>
      <c r="O26" s="18">
        <f t="shared" si="23"/>
        <v>0</v>
      </c>
      <c r="P26" s="18">
        <f t="shared" si="23"/>
        <v>0</v>
      </c>
      <c r="Q26" s="18">
        <f t="shared" si="23"/>
        <v>0</v>
      </c>
      <c r="R26" s="18">
        <f t="shared" si="23"/>
        <v>0</v>
      </c>
      <c r="S26" s="18">
        <f t="shared" si="23"/>
        <v>0</v>
      </c>
      <c r="T26" s="18">
        <f t="shared" si="23"/>
        <v>0</v>
      </c>
      <c r="U26" s="18">
        <f t="shared" si="23"/>
        <v>0</v>
      </c>
      <c r="V26" s="18">
        <f t="shared" si="23"/>
        <v>0</v>
      </c>
      <c r="W26" s="18">
        <f t="shared" si="23"/>
        <v>0</v>
      </c>
      <c r="X26" s="18">
        <f t="shared" si="23"/>
        <v>0</v>
      </c>
      <c r="Y26" s="18">
        <f t="shared" si="23"/>
        <v>0</v>
      </c>
      <c r="Z26" s="18">
        <f t="shared" si="23"/>
        <v>0</v>
      </c>
      <c r="AA26" s="18">
        <f t="shared" si="23"/>
        <v>0</v>
      </c>
      <c r="AB26" s="18">
        <f t="shared" si="23"/>
        <v>0</v>
      </c>
      <c r="AC26" s="18">
        <f t="shared" si="23"/>
        <v>0</v>
      </c>
      <c r="AD26" s="18">
        <f t="shared" si="23"/>
        <v>0</v>
      </c>
      <c r="AE26" s="18">
        <f t="shared" si="23"/>
        <v>0</v>
      </c>
      <c r="AF26" s="18">
        <f t="shared" si="23"/>
        <v>0</v>
      </c>
      <c r="AG26" s="18">
        <f t="shared" si="23"/>
        <v>0</v>
      </c>
      <c r="AH26" s="18">
        <f t="shared" si="23"/>
        <v>0</v>
      </c>
      <c r="AI26" s="18">
        <f>AI25+AI24</f>
        <v>0</v>
      </c>
    </row>
    <row r="27" spans="1:35" ht="21" customHeight="1" hidden="1">
      <c r="A27" s="115"/>
      <c r="B27" s="110"/>
      <c r="C27" s="110"/>
      <c r="D27" s="110"/>
      <c r="E27" s="110"/>
      <c r="F27" s="110"/>
      <c r="G27" s="110"/>
      <c r="H27" s="111"/>
      <c r="I27" s="17" t="s">
        <v>98</v>
      </c>
      <c r="J27" s="18">
        <f>$B24-J24</f>
        <v>0</v>
      </c>
      <c r="K27" s="18">
        <f aca="true" t="shared" si="24" ref="K27:AH27">IF($H24="元利",IF((J27-K24)&lt;0,0,J27-K24),J27-K24)</f>
        <v>0</v>
      </c>
      <c r="L27" s="18">
        <f t="shared" si="24"/>
        <v>0</v>
      </c>
      <c r="M27" s="18">
        <f t="shared" si="24"/>
        <v>0</v>
      </c>
      <c r="N27" s="18">
        <f t="shared" si="24"/>
        <v>0</v>
      </c>
      <c r="O27" s="18">
        <f t="shared" si="24"/>
        <v>0</v>
      </c>
      <c r="P27" s="18">
        <f t="shared" si="24"/>
        <v>0</v>
      </c>
      <c r="Q27" s="18">
        <f t="shared" si="24"/>
        <v>0</v>
      </c>
      <c r="R27" s="18">
        <f t="shared" si="24"/>
        <v>0</v>
      </c>
      <c r="S27" s="18">
        <f t="shared" si="24"/>
        <v>0</v>
      </c>
      <c r="T27" s="18">
        <f t="shared" si="24"/>
        <v>0</v>
      </c>
      <c r="U27" s="18">
        <f t="shared" si="24"/>
        <v>0</v>
      </c>
      <c r="V27" s="18">
        <f t="shared" si="24"/>
        <v>0</v>
      </c>
      <c r="W27" s="18">
        <f t="shared" si="24"/>
        <v>0</v>
      </c>
      <c r="X27" s="18">
        <f t="shared" si="24"/>
        <v>0</v>
      </c>
      <c r="Y27" s="18">
        <f t="shared" si="24"/>
        <v>0</v>
      </c>
      <c r="Z27" s="18">
        <f t="shared" si="24"/>
        <v>0</v>
      </c>
      <c r="AA27" s="18">
        <f t="shared" si="24"/>
        <v>0</v>
      </c>
      <c r="AB27" s="18">
        <f t="shared" si="24"/>
        <v>0</v>
      </c>
      <c r="AC27" s="18">
        <f t="shared" si="24"/>
        <v>0</v>
      </c>
      <c r="AD27" s="18">
        <f t="shared" si="24"/>
        <v>0</v>
      </c>
      <c r="AE27" s="18">
        <f t="shared" si="24"/>
        <v>0</v>
      </c>
      <c r="AF27" s="18">
        <f t="shared" si="24"/>
        <v>0</v>
      </c>
      <c r="AG27" s="18">
        <f t="shared" si="24"/>
        <v>0</v>
      </c>
      <c r="AH27" s="18">
        <f t="shared" si="24"/>
        <v>0</v>
      </c>
      <c r="AI27" s="19"/>
    </row>
    <row r="28" spans="1:35" ht="21" customHeight="1">
      <c r="A28" s="249">
        <f>IF('設備投資と資金調達'!G30="","",'設備投資と資金調達'!G30)</f>
      </c>
      <c r="B28" s="102">
        <f>'設備投資と資金調達'!F30*1000</f>
        <v>0</v>
      </c>
      <c r="C28" s="103">
        <f>'設備投資と資金調達'!J30</f>
        <v>0</v>
      </c>
      <c r="D28" s="102">
        <f>'設備投資と資金調達'!K30</f>
        <v>0</v>
      </c>
      <c r="E28" s="104">
        <f>IF(ISERROR('設備投資と資金調達'!K30+('設備投資と資金調達'!B30-$J$2+H29)),0,'設備投資と資金調達'!K30+('設備投資と資金調達'!B30-$J$2+H29))</f>
        <v>0</v>
      </c>
      <c r="F28" s="102">
        <f>'設備投資と資金調達'!L30</f>
        <v>0</v>
      </c>
      <c r="G28" s="104">
        <f>IF(ISERROR('設備投資と資金調達'!L30+('設備投資と資金調達'!B30-$J$2+H29)),0,'設備投資と資金調達'!L30+('設備投資と資金調達'!B30-$J$2+H29))</f>
        <v>0</v>
      </c>
      <c r="H28" s="35"/>
      <c r="I28" s="17" t="s">
        <v>130</v>
      </c>
      <c r="J28" s="18">
        <f>IF($H28="元利",IF(J$3&lt;$G28+1,0,IF(J$3&gt;$E28,0,J30-J29)),IF(ISERROR(IF(J$3&lt;$G28+1,0,IF(J$3=$G28+1,TRUNC(($B28/1000)/($E28-$G28))*1000+MOD($B28/1000,$E28-$G28)*1000,IF(J$3&lt;=$E28,TRUNC(($B28/1000)/($E28-$G28))*1000,0)))),0,IF(J$3&lt;$G28+1,0,IF(J$3=$G28+1,TRUNC(($B28/1000)/($E28-$G28))*1000+MOD($B28/1000,$E28-$G28)*1000,IF(J$3&lt;=$E28,TRUNC(($B28/1000)/($E28-$G28))*1000,0)))))</f>
        <v>0</v>
      </c>
      <c r="K28" s="18">
        <f aca="true" t="shared" si="25" ref="K28:AH28">IF($H28="元利",IF(K$3&lt;$G28+1,0,IF(K$3&gt;$E28,0,K30-K29)),IF(K$3&lt;$G28+1,0,IF(K$3=$G28+1,TRUNC(($B28/1000)/($E28-$G28))*1000+MOD($B28/1000,$E28-$G28)*1000,IF(K$3&lt;=$E28,TRUNC(($B28/1000)/($E28-$G28))*1000,0))))</f>
        <v>0</v>
      </c>
      <c r="L28" s="18">
        <f t="shared" si="25"/>
        <v>0</v>
      </c>
      <c r="M28" s="18">
        <f t="shared" si="25"/>
        <v>0</v>
      </c>
      <c r="N28" s="18">
        <f t="shared" si="25"/>
        <v>0</v>
      </c>
      <c r="O28" s="18">
        <f t="shared" si="25"/>
        <v>0</v>
      </c>
      <c r="P28" s="18">
        <f t="shared" si="25"/>
        <v>0</v>
      </c>
      <c r="Q28" s="18">
        <f t="shared" si="25"/>
        <v>0</v>
      </c>
      <c r="R28" s="18">
        <f t="shared" si="25"/>
        <v>0</v>
      </c>
      <c r="S28" s="18">
        <f t="shared" si="25"/>
        <v>0</v>
      </c>
      <c r="T28" s="18">
        <f t="shared" si="25"/>
        <v>0</v>
      </c>
      <c r="U28" s="18">
        <f t="shared" si="25"/>
        <v>0</v>
      </c>
      <c r="V28" s="18">
        <f t="shared" si="25"/>
        <v>0</v>
      </c>
      <c r="W28" s="18">
        <f t="shared" si="25"/>
        <v>0</v>
      </c>
      <c r="X28" s="18">
        <f t="shared" si="25"/>
        <v>0</v>
      </c>
      <c r="Y28" s="18">
        <f t="shared" si="25"/>
        <v>0</v>
      </c>
      <c r="Z28" s="18">
        <f t="shared" si="25"/>
        <v>0</v>
      </c>
      <c r="AA28" s="18">
        <f t="shared" si="25"/>
        <v>0</v>
      </c>
      <c r="AB28" s="18">
        <f t="shared" si="25"/>
        <v>0</v>
      </c>
      <c r="AC28" s="18">
        <f t="shared" si="25"/>
        <v>0</v>
      </c>
      <c r="AD28" s="18">
        <f t="shared" si="25"/>
        <v>0</v>
      </c>
      <c r="AE28" s="18">
        <f t="shared" si="25"/>
        <v>0</v>
      </c>
      <c r="AF28" s="18">
        <f t="shared" si="25"/>
        <v>0</v>
      </c>
      <c r="AG28" s="18">
        <f t="shared" si="25"/>
        <v>0</v>
      </c>
      <c r="AH28" s="18">
        <f t="shared" si="25"/>
        <v>0</v>
      </c>
      <c r="AI28" s="18">
        <f>SUM(J28:AH28)</f>
        <v>0</v>
      </c>
    </row>
    <row r="29" spans="1:35" ht="21" customHeight="1">
      <c r="A29" s="250"/>
      <c r="B29" s="251" t="s">
        <v>127</v>
      </c>
      <c r="C29" s="252"/>
      <c r="D29" s="252"/>
      <c r="E29" s="252"/>
      <c r="F29" s="252"/>
      <c r="G29" s="252"/>
      <c r="H29" s="106"/>
      <c r="I29" s="17" t="s">
        <v>97</v>
      </c>
      <c r="J29" s="18">
        <f>IF(J$3&gt;$G28,IF($H28="元利",IF(J$3&lt;$G28+1,$B28*$C28/100,IF(J$3&gt;$E28,0,-IPMT($C28/100,J$3-$G28,$E28-$G28,$B28,0))),TRUNC($B28*$C28/100)),0)</f>
        <v>0</v>
      </c>
      <c r="K29" s="18">
        <f aca="true" t="shared" si="26" ref="K29:AH29">IF(K$3&gt;$G28,IF($H28="元利",IF(K$3&lt;$G28+1,$B28*$C28/100,IF(K$3&gt;$E28,0,-IPMT($C28/100,K$3-$G28,$E28-$G28,$B28,0))),TRUNC(J31*$C28/100)),0)</f>
        <v>0</v>
      </c>
      <c r="L29" s="18">
        <f t="shared" si="26"/>
        <v>0</v>
      </c>
      <c r="M29" s="18">
        <f t="shared" si="26"/>
        <v>0</v>
      </c>
      <c r="N29" s="18">
        <f t="shared" si="26"/>
        <v>0</v>
      </c>
      <c r="O29" s="18">
        <f t="shared" si="26"/>
        <v>0</v>
      </c>
      <c r="P29" s="18">
        <f t="shared" si="26"/>
        <v>0</v>
      </c>
      <c r="Q29" s="18">
        <f t="shared" si="26"/>
        <v>0</v>
      </c>
      <c r="R29" s="18">
        <f t="shared" si="26"/>
        <v>0</v>
      </c>
      <c r="S29" s="18">
        <f t="shared" si="26"/>
        <v>0</v>
      </c>
      <c r="T29" s="18">
        <f t="shared" si="26"/>
        <v>0</v>
      </c>
      <c r="U29" s="18">
        <f t="shared" si="26"/>
        <v>0</v>
      </c>
      <c r="V29" s="18">
        <f t="shared" si="26"/>
        <v>0</v>
      </c>
      <c r="W29" s="18">
        <f t="shared" si="26"/>
        <v>0</v>
      </c>
      <c r="X29" s="18">
        <f t="shared" si="26"/>
        <v>0</v>
      </c>
      <c r="Y29" s="18">
        <f t="shared" si="26"/>
        <v>0</v>
      </c>
      <c r="Z29" s="18">
        <f t="shared" si="26"/>
        <v>0</v>
      </c>
      <c r="AA29" s="18">
        <f t="shared" si="26"/>
        <v>0</v>
      </c>
      <c r="AB29" s="18">
        <f t="shared" si="26"/>
        <v>0</v>
      </c>
      <c r="AC29" s="18">
        <f t="shared" si="26"/>
        <v>0</v>
      </c>
      <c r="AD29" s="18">
        <f t="shared" si="26"/>
        <v>0</v>
      </c>
      <c r="AE29" s="18">
        <f t="shared" si="26"/>
        <v>0</v>
      </c>
      <c r="AF29" s="18">
        <f t="shared" si="26"/>
        <v>0</v>
      </c>
      <c r="AG29" s="18">
        <f t="shared" si="26"/>
        <v>0</v>
      </c>
      <c r="AH29" s="18">
        <f t="shared" si="26"/>
        <v>0</v>
      </c>
      <c r="AI29" s="18">
        <f>SUM(J29:AH29)</f>
        <v>0</v>
      </c>
    </row>
    <row r="30" spans="1:35" ht="21" customHeight="1">
      <c r="A30" s="115">
        <f>IF('設備投資と資金調達'!C10="","",'設備投資と資金調達'!C10)</f>
      </c>
      <c r="B30" s="116"/>
      <c r="C30" s="116"/>
      <c r="D30" s="116"/>
      <c r="E30" s="116"/>
      <c r="F30" s="116"/>
      <c r="G30" s="116"/>
      <c r="H30" s="117"/>
      <c r="I30" s="17" t="s">
        <v>102</v>
      </c>
      <c r="J30" s="18">
        <f aca="true" t="shared" si="27" ref="J30:AH30">IF($H28="元利",IF(J$3&lt;$G28+1,J29,IF(J$3&gt;$E28,0,-PMT($C28/100,$E28-$G28,$B28,0,0))),J29+J28)</f>
        <v>0</v>
      </c>
      <c r="K30" s="18">
        <f t="shared" si="27"/>
        <v>0</v>
      </c>
      <c r="L30" s="18">
        <f t="shared" si="27"/>
        <v>0</v>
      </c>
      <c r="M30" s="18">
        <f t="shared" si="27"/>
        <v>0</v>
      </c>
      <c r="N30" s="18">
        <f t="shared" si="27"/>
        <v>0</v>
      </c>
      <c r="O30" s="18">
        <f t="shared" si="27"/>
        <v>0</v>
      </c>
      <c r="P30" s="18">
        <f t="shared" si="27"/>
        <v>0</v>
      </c>
      <c r="Q30" s="18">
        <f t="shared" si="27"/>
        <v>0</v>
      </c>
      <c r="R30" s="18">
        <f t="shared" si="27"/>
        <v>0</v>
      </c>
      <c r="S30" s="18">
        <f t="shared" si="27"/>
        <v>0</v>
      </c>
      <c r="T30" s="18">
        <f t="shared" si="27"/>
        <v>0</v>
      </c>
      <c r="U30" s="18">
        <f t="shared" si="27"/>
        <v>0</v>
      </c>
      <c r="V30" s="18">
        <f t="shared" si="27"/>
        <v>0</v>
      </c>
      <c r="W30" s="18">
        <f t="shared" si="27"/>
        <v>0</v>
      </c>
      <c r="X30" s="18">
        <f t="shared" si="27"/>
        <v>0</v>
      </c>
      <c r="Y30" s="18">
        <f t="shared" si="27"/>
        <v>0</v>
      </c>
      <c r="Z30" s="18">
        <f t="shared" si="27"/>
        <v>0</v>
      </c>
      <c r="AA30" s="18">
        <f t="shared" si="27"/>
        <v>0</v>
      </c>
      <c r="AB30" s="18">
        <f t="shared" si="27"/>
        <v>0</v>
      </c>
      <c r="AC30" s="18">
        <f t="shared" si="27"/>
        <v>0</v>
      </c>
      <c r="AD30" s="18">
        <f t="shared" si="27"/>
        <v>0</v>
      </c>
      <c r="AE30" s="18">
        <f t="shared" si="27"/>
        <v>0</v>
      </c>
      <c r="AF30" s="18">
        <f t="shared" si="27"/>
        <v>0</v>
      </c>
      <c r="AG30" s="18">
        <f t="shared" si="27"/>
        <v>0</v>
      </c>
      <c r="AH30" s="18">
        <f t="shared" si="27"/>
        <v>0</v>
      </c>
      <c r="AI30" s="18">
        <f>AI29+AI28</f>
        <v>0</v>
      </c>
    </row>
    <row r="31" spans="1:35" ht="21" customHeight="1" hidden="1">
      <c r="A31" s="115"/>
      <c r="B31" s="110"/>
      <c r="C31" s="110"/>
      <c r="D31" s="110"/>
      <c r="E31" s="110"/>
      <c r="F31" s="110"/>
      <c r="G31" s="110"/>
      <c r="H31" s="111"/>
      <c r="I31" s="17" t="s">
        <v>98</v>
      </c>
      <c r="J31" s="18">
        <f>$B28-J28</f>
        <v>0</v>
      </c>
      <c r="K31" s="18">
        <f aca="true" t="shared" si="28" ref="K31:AH31">IF($H28="元利",IF((J31-K28)&lt;0,0,J31-K28),J31-K28)</f>
        <v>0</v>
      </c>
      <c r="L31" s="18">
        <f t="shared" si="28"/>
        <v>0</v>
      </c>
      <c r="M31" s="18">
        <f t="shared" si="28"/>
        <v>0</v>
      </c>
      <c r="N31" s="18">
        <f t="shared" si="28"/>
        <v>0</v>
      </c>
      <c r="O31" s="18">
        <f t="shared" si="28"/>
        <v>0</v>
      </c>
      <c r="P31" s="18">
        <f t="shared" si="28"/>
        <v>0</v>
      </c>
      <c r="Q31" s="18">
        <f t="shared" si="28"/>
        <v>0</v>
      </c>
      <c r="R31" s="18">
        <f t="shared" si="28"/>
        <v>0</v>
      </c>
      <c r="S31" s="18">
        <f t="shared" si="28"/>
        <v>0</v>
      </c>
      <c r="T31" s="18">
        <f t="shared" si="28"/>
        <v>0</v>
      </c>
      <c r="U31" s="18">
        <f t="shared" si="28"/>
        <v>0</v>
      </c>
      <c r="V31" s="18">
        <f t="shared" si="28"/>
        <v>0</v>
      </c>
      <c r="W31" s="18">
        <f t="shared" si="28"/>
        <v>0</v>
      </c>
      <c r="X31" s="18">
        <f t="shared" si="28"/>
        <v>0</v>
      </c>
      <c r="Y31" s="18">
        <f t="shared" si="28"/>
        <v>0</v>
      </c>
      <c r="Z31" s="18">
        <f t="shared" si="28"/>
        <v>0</v>
      </c>
      <c r="AA31" s="18">
        <f t="shared" si="28"/>
        <v>0</v>
      </c>
      <c r="AB31" s="18">
        <f t="shared" si="28"/>
        <v>0</v>
      </c>
      <c r="AC31" s="18">
        <f t="shared" si="28"/>
        <v>0</v>
      </c>
      <c r="AD31" s="18">
        <f t="shared" si="28"/>
        <v>0</v>
      </c>
      <c r="AE31" s="18">
        <f t="shared" si="28"/>
        <v>0</v>
      </c>
      <c r="AF31" s="18">
        <f t="shared" si="28"/>
        <v>0</v>
      </c>
      <c r="AG31" s="18">
        <f t="shared" si="28"/>
        <v>0</v>
      </c>
      <c r="AH31" s="18">
        <f t="shared" si="28"/>
        <v>0</v>
      </c>
      <c r="AI31" s="19"/>
    </row>
    <row r="32" spans="1:35" ht="21" customHeight="1">
      <c r="A32" s="249">
        <f>IF('設備投資と資金調達'!G31="","",'設備投資と資金調達'!G31)</f>
      </c>
      <c r="B32" s="102">
        <f>'設備投資と資金調達'!F31*1000</f>
        <v>0</v>
      </c>
      <c r="C32" s="103">
        <f>'設備投資と資金調達'!J31</f>
        <v>0</v>
      </c>
      <c r="D32" s="102">
        <f>'設備投資と資金調達'!K31</f>
        <v>0</v>
      </c>
      <c r="E32" s="104">
        <f>IF(ISERROR('設備投資と資金調達'!K31+('設備投資と資金調達'!B31-$J$2+H33)),0,'設備投資と資金調達'!K31+('設備投資と資金調達'!B31-$J$2+H33))</f>
        <v>0</v>
      </c>
      <c r="F32" s="102">
        <f>'設備投資と資金調達'!L31</f>
        <v>0</v>
      </c>
      <c r="G32" s="104">
        <f>IF(ISERROR('設備投資と資金調達'!L31+('設備投資と資金調達'!B31-$J$2+H33)),0,'設備投資と資金調達'!L31+('設備投資と資金調達'!B31-$J$2+H33))</f>
        <v>0</v>
      </c>
      <c r="H32" s="35"/>
      <c r="I32" s="17" t="s">
        <v>130</v>
      </c>
      <c r="J32" s="18">
        <f>IF($H32="元利",IF(J$3&lt;$G32+1,0,IF(J$3&gt;$E32,0,J34-J33)),IF(ISERROR(IF(J$3&lt;$G32+1,0,IF(J$3=$G32+1,TRUNC(($B32/1000)/($E32-$G32))*1000+MOD($B32/1000,$E32-$G32)*1000,IF(J$3&lt;=$E32,TRUNC(($B32/1000)/($E32-$G32))*1000,0)))),0,IF(J$3&lt;$G32+1,0,IF(J$3=$G32+1,TRUNC(($B32/1000)/($E32-$G32))*1000+MOD($B32/1000,$E32-$G32)*1000,IF(J$3&lt;=$E32,TRUNC(($B32/1000)/($E32-$G32))*1000,0)))))</f>
        <v>0</v>
      </c>
      <c r="K32" s="18">
        <f aca="true" t="shared" si="29" ref="K32:AH32">IF($H32="元利",IF(K$3&lt;$G32+1,0,IF(K$3&gt;$E32,0,K34-K33)),IF(K$3&lt;$G32+1,0,IF(K$3=$G32+1,TRUNC(($B32/1000)/($E32-$G32))*1000+MOD($B32/1000,$E32-$G32)*1000,IF(K$3&lt;=$E32,TRUNC(($B32/1000)/($E32-$G32))*1000,0))))</f>
        <v>0</v>
      </c>
      <c r="L32" s="18">
        <f t="shared" si="29"/>
        <v>0</v>
      </c>
      <c r="M32" s="18">
        <f t="shared" si="29"/>
        <v>0</v>
      </c>
      <c r="N32" s="18">
        <f t="shared" si="29"/>
        <v>0</v>
      </c>
      <c r="O32" s="18">
        <f t="shared" si="29"/>
        <v>0</v>
      </c>
      <c r="P32" s="18">
        <f t="shared" si="29"/>
        <v>0</v>
      </c>
      <c r="Q32" s="18">
        <f t="shared" si="29"/>
        <v>0</v>
      </c>
      <c r="R32" s="18">
        <f t="shared" si="29"/>
        <v>0</v>
      </c>
      <c r="S32" s="18">
        <f t="shared" si="29"/>
        <v>0</v>
      </c>
      <c r="T32" s="18">
        <f t="shared" si="29"/>
        <v>0</v>
      </c>
      <c r="U32" s="18">
        <f t="shared" si="29"/>
        <v>0</v>
      </c>
      <c r="V32" s="18">
        <f t="shared" si="29"/>
        <v>0</v>
      </c>
      <c r="W32" s="18">
        <f t="shared" si="29"/>
        <v>0</v>
      </c>
      <c r="X32" s="18">
        <f t="shared" si="29"/>
        <v>0</v>
      </c>
      <c r="Y32" s="18">
        <f t="shared" si="29"/>
        <v>0</v>
      </c>
      <c r="Z32" s="18">
        <f t="shared" si="29"/>
        <v>0</v>
      </c>
      <c r="AA32" s="18">
        <f t="shared" si="29"/>
        <v>0</v>
      </c>
      <c r="AB32" s="18">
        <f t="shared" si="29"/>
        <v>0</v>
      </c>
      <c r="AC32" s="18">
        <f t="shared" si="29"/>
        <v>0</v>
      </c>
      <c r="AD32" s="18">
        <f t="shared" si="29"/>
        <v>0</v>
      </c>
      <c r="AE32" s="18">
        <f t="shared" si="29"/>
        <v>0</v>
      </c>
      <c r="AF32" s="18">
        <f t="shared" si="29"/>
        <v>0</v>
      </c>
      <c r="AG32" s="18">
        <f t="shared" si="29"/>
        <v>0</v>
      </c>
      <c r="AH32" s="18">
        <f t="shared" si="29"/>
        <v>0</v>
      </c>
      <c r="AI32" s="18">
        <f>SUM(J32:AH32)</f>
        <v>0</v>
      </c>
    </row>
    <row r="33" spans="1:35" ht="21" customHeight="1">
      <c r="A33" s="250"/>
      <c r="B33" s="251" t="s">
        <v>127</v>
      </c>
      <c r="C33" s="252"/>
      <c r="D33" s="252"/>
      <c r="E33" s="252"/>
      <c r="F33" s="252"/>
      <c r="G33" s="252"/>
      <c r="H33" s="106"/>
      <c r="I33" s="17" t="s">
        <v>97</v>
      </c>
      <c r="J33" s="18">
        <f>IF(J$3&gt;$G32,IF($H32="元利",IF(J$3&lt;$G32+1,$B32*$C32/100,IF(J$3&gt;$E32,0,-IPMT($C32/100,J$3-$G32,$E32-$G32,$B32,0))),TRUNC($B32*$C32/100)),0)</f>
        <v>0</v>
      </c>
      <c r="K33" s="18">
        <f aca="true" t="shared" si="30" ref="K33:AH33">IF(K$3&gt;$G32,IF($H32="元利",IF(K$3&lt;$G32+1,$B32*$C32/100,IF(K$3&gt;$E32,0,-IPMT($C32/100,K$3-$G32,$E32-$G32,$B32,0))),TRUNC(J35*$C32/100)),0)</f>
        <v>0</v>
      </c>
      <c r="L33" s="18">
        <f t="shared" si="30"/>
        <v>0</v>
      </c>
      <c r="M33" s="18">
        <f t="shared" si="30"/>
        <v>0</v>
      </c>
      <c r="N33" s="18">
        <f t="shared" si="30"/>
        <v>0</v>
      </c>
      <c r="O33" s="18">
        <f t="shared" si="30"/>
        <v>0</v>
      </c>
      <c r="P33" s="18">
        <f t="shared" si="30"/>
        <v>0</v>
      </c>
      <c r="Q33" s="18">
        <f t="shared" si="30"/>
        <v>0</v>
      </c>
      <c r="R33" s="18">
        <f t="shared" si="30"/>
        <v>0</v>
      </c>
      <c r="S33" s="18">
        <f t="shared" si="30"/>
        <v>0</v>
      </c>
      <c r="T33" s="18">
        <f t="shared" si="30"/>
        <v>0</v>
      </c>
      <c r="U33" s="18">
        <f t="shared" si="30"/>
        <v>0</v>
      </c>
      <c r="V33" s="18">
        <f t="shared" si="30"/>
        <v>0</v>
      </c>
      <c r="W33" s="18">
        <f t="shared" si="30"/>
        <v>0</v>
      </c>
      <c r="X33" s="18">
        <f t="shared" si="30"/>
        <v>0</v>
      </c>
      <c r="Y33" s="18">
        <f t="shared" si="30"/>
        <v>0</v>
      </c>
      <c r="Z33" s="18">
        <f t="shared" si="30"/>
        <v>0</v>
      </c>
      <c r="AA33" s="18">
        <f t="shared" si="30"/>
        <v>0</v>
      </c>
      <c r="AB33" s="18">
        <f t="shared" si="30"/>
        <v>0</v>
      </c>
      <c r="AC33" s="18">
        <f t="shared" si="30"/>
        <v>0</v>
      </c>
      <c r="AD33" s="18">
        <f t="shared" si="30"/>
        <v>0</v>
      </c>
      <c r="AE33" s="18">
        <f t="shared" si="30"/>
        <v>0</v>
      </c>
      <c r="AF33" s="18">
        <f t="shared" si="30"/>
        <v>0</v>
      </c>
      <c r="AG33" s="18">
        <f t="shared" si="30"/>
        <v>0</v>
      </c>
      <c r="AH33" s="18">
        <f t="shared" si="30"/>
        <v>0</v>
      </c>
      <c r="AI33" s="18">
        <f>SUM(J33:AH33)</f>
        <v>0</v>
      </c>
    </row>
    <row r="34" spans="1:35" ht="21" customHeight="1">
      <c r="A34" s="115">
        <f>IF('設備投資と資金調達'!C11="","",'設備投資と資金調達'!C11)</f>
      </c>
      <c r="B34" s="116"/>
      <c r="C34" s="116"/>
      <c r="D34" s="116"/>
      <c r="E34" s="116"/>
      <c r="F34" s="116"/>
      <c r="G34" s="116"/>
      <c r="H34" s="117"/>
      <c r="I34" s="17" t="s">
        <v>102</v>
      </c>
      <c r="J34" s="18">
        <f aca="true" t="shared" si="31" ref="J34:AH34">IF($H32="元利",IF(J$3&lt;$G32+1,J33,IF(J$3&gt;$E32,0,-PMT($C32/100,$E32-$G32,$B32,0,0))),J33+J32)</f>
        <v>0</v>
      </c>
      <c r="K34" s="18">
        <f t="shared" si="31"/>
        <v>0</v>
      </c>
      <c r="L34" s="18">
        <f t="shared" si="31"/>
        <v>0</v>
      </c>
      <c r="M34" s="18">
        <f t="shared" si="31"/>
        <v>0</v>
      </c>
      <c r="N34" s="18">
        <f t="shared" si="31"/>
        <v>0</v>
      </c>
      <c r="O34" s="18">
        <f t="shared" si="31"/>
        <v>0</v>
      </c>
      <c r="P34" s="18">
        <f t="shared" si="31"/>
        <v>0</v>
      </c>
      <c r="Q34" s="18">
        <f t="shared" si="31"/>
        <v>0</v>
      </c>
      <c r="R34" s="18">
        <f t="shared" si="31"/>
        <v>0</v>
      </c>
      <c r="S34" s="18">
        <f t="shared" si="31"/>
        <v>0</v>
      </c>
      <c r="T34" s="18">
        <f t="shared" si="31"/>
        <v>0</v>
      </c>
      <c r="U34" s="18">
        <f t="shared" si="31"/>
        <v>0</v>
      </c>
      <c r="V34" s="18">
        <f t="shared" si="31"/>
        <v>0</v>
      </c>
      <c r="W34" s="18">
        <f t="shared" si="31"/>
        <v>0</v>
      </c>
      <c r="X34" s="18">
        <f t="shared" si="31"/>
        <v>0</v>
      </c>
      <c r="Y34" s="18">
        <f t="shared" si="31"/>
        <v>0</v>
      </c>
      <c r="Z34" s="18">
        <f t="shared" si="31"/>
        <v>0</v>
      </c>
      <c r="AA34" s="18">
        <f t="shared" si="31"/>
        <v>0</v>
      </c>
      <c r="AB34" s="18">
        <f t="shared" si="31"/>
        <v>0</v>
      </c>
      <c r="AC34" s="18">
        <f t="shared" si="31"/>
        <v>0</v>
      </c>
      <c r="AD34" s="18">
        <f t="shared" si="31"/>
        <v>0</v>
      </c>
      <c r="AE34" s="18">
        <f t="shared" si="31"/>
        <v>0</v>
      </c>
      <c r="AF34" s="18">
        <f t="shared" si="31"/>
        <v>0</v>
      </c>
      <c r="AG34" s="18">
        <f t="shared" si="31"/>
        <v>0</v>
      </c>
      <c r="AH34" s="18">
        <f t="shared" si="31"/>
        <v>0</v>
      </c>
      <c r="AI34" s="18">
        <f>AI33+AI32</f>
        <v>0</v>
      </c>
    </row>
    <row r="35" spans="1:35" ht="21" customHeight="1" hidden="1">
      <c r="A35" s="115"/>
      <c r="B35" s="110"/>
      <c r="C35" s="110"/>
      <c r="D35" s="110"/>
      <c r="E35" s="110"/>
      <c r="F35" s="110"/>
      <c r="G35" s="110"/>
      <c r="H35" s="111"/>
      <c r="I35" s="17" t="s">
        <v>98</v>
      </c>
      <c r="J35" s="18">
        <f>$B32-J32</f>
        <v>0</v>
      </c>
      <c r="K35" s="18">
        <f aca="true" t="shared" si="32" ref="K35:AH35">IF($H32="元利",IF((J35-K32)&lt;0,0,J35-K32),J35-K32)</f>
        <v>0</v>
      </c>
      <c r="L35" s="18">
        <f t="shared" si="32"/>
        <v>0</v>
      </c>
      <c r="M35" s="18">
        <f t="shared" si="32"/>
        <v>0</v>
      </c>
      <c r="N35" s="18">
        <f t="shared" si="32"/>
        <v>0</v>
      </c>
      <c r="O35" s="18">
        <f t="shared" si="32"/>
        <v>0</v>
      </c>
      <c r="P35" s="18">
        <f t="shared" si="32"/>
        <v>0</v>
      </c>
      <c r="Q35" s="18">
        <f t="shared" si="32"/>
        <v>0</v>
      </c>
      <c r="R35" s="18">
        <f t="shared" si="32"/>
        <v>0</v>
      </c>
      <c r="S35" s="18">
        <f t="shared" si="32"/>
        <v>0</v>
      </c>
      <c r="T35" s="18">
        <f t="shared" si="32"/>
        <v>0</v>
      </c>
      <c r="U35" s="18">
        <f t="shared" si="32"/>
        <v>0</v>
      </c>
      <c r="V35" s="18">
        <f t="shared" si="32"/>
        <v>0</v>
      </c>
      <c r="W35" s="18">
        <f t="shared" si="32"/>
        <v>0</v>
      </c>
      <c r="X35" s="18">
        <f t="shared" si="32"/>
        <v>0</v>
      </c>
      <c r="Y35" s="18">
        <f t="shared" si="32"/>
        <v>0</v>
      </c>
      <c r="Z35" s="18">
        <f t="shared" si="32"/>
        <v>0</v>
      </c>
      <c r="AA35" s="18">
        <f t="shared" si="32"/>
        <v>0</v>
      </c>
      <c r="AB35" s="18">
        <f t="shared" si="32"/>
        <v>0</v>
      </c>
      <c r="AC35" s="18">
        <f t="shared" si="32"/>
        <v>0</v>
      </c>
      <c r="AD35" s="18">
        <f t="shared" si="32"/>
        <v>0</v>
      </c>
      <c r="AE35" s="18">
        <f t="shared" si="32"/>
        <v>0</v>
      </c>
      <c r="AF35" s="18">
        <f t="shared" si="32"/>
        <v>0</v>
      </c>
      <c r="AG35" s="18">
        <f t="shared" si="32"/>
        <v>0</v>
      </c>
      <c r="AH35" s="18">
        <f t="shared" si="32"/>
        <v>0</v>
      </c>
      <c r="AI35" s="19"/>
    </row>
    <row r="36" spans="1:35" ht="21" customHeight="1">
      <c r="A36" s="249">
        <f>IF('設備投資と資金調達'!G32="","",'設備投資と資金調達'!G32)</f>
      </c>
      <c r="B36" s="102">
        <f>'設備投資と資金調達'!F32*1000</f>
        <v>0</v>
      </c>
      <c r="C36" s="103">
        <f>'設備投資と資金調達'!J32</f>
        <v>0</v>
      </c>
      <c r="D36" s="102">
        <f>'設備投資と資金調達'!K32</f>
        <v>0</v>
      </c>
      <c r="E36" s="104">
        <f>IF(ISERROR('設備投資と資金調達'!K32+('設備投資と資金調達'!B32-$J$2+H37)),0,'設備投資と資金調達'!K32+('設備投資と資金調達'!B32-$J$2+H37))</f>
        <v>0</v>
      </c>
      <c r="F36" s="102">
        <f>'設備投資と資金調達'!L32</f>
        <v>0</v>
      </c>
      <c r="G36" s="104">
        <f>IF(ISERROR('設備投資と資金調達'!L32+('設備投資と資金調達'!B32-$J$2+H37)),0,'設備投資と資金調達'!L32+('設備投資と資金調達'!B32-$J$2+H37))</f>
        <v>0</v>
      </c>
      <c r="H36" s="35"/>
      <c r="I36" s="17" t="s">
        <v>130</v>
      </c>
      <c r="J36" s="18">
        <f>IF($H36="元利",IF(J$3&lt;$G36+1,0,IF(J$3&gt;$E36,0,J38-J37)),IF(ISERROR(IF(J$3&lt;$G36+1,0,IF(J$3=$G36+1,TRUNC(($B36/1000)/($E36-$G36))*1000+MOD($B36/1000,$E36-$G36)*1000,IF(J$3&lt;=$E36,TRUNC(($B36/1000)/($E36-$G36))*1000,0)))),0,IF(J$3&lt;$G36+1,0,IF(J$3=$G36+1,TRUNC(($B36/1000)/($E36-$G36))*1000+MOD($B36/1000,$E36-$G36)*1000,IF(J$3&lt;=$E36,TRUNC(($B36/1000)/($E36-$G36))*1000,0)))))</f>
        <v>0</v>
      </c>
      <c r="K36" s="18">
        <f aca="true" t="shared" si="33" ref="K36:AH36">IF($H36="元利",IF(K$3&lt;$G36+1,0,IF(K$3&gt;$E36,0,K38-K37)),IF(K$3&lt;$G36+1,0,IF(K$3=$G36+1,TRUNC(($B36/1000)/($E36-$G36))*1000+MOD($B36/1000,$E36-$G36)*1000,IF(K$3&lt;=$E36,TRUNC(($B36/1000)/($E36-$G36))*1000,0))))</f>
        <v>0</v>
      </c>
      <c r="L36" s="18">
        <f t="shared" si="33"/>
        <v>0</v>
      </c>
      <c r="M36" s="18">
        <f t="shared" si="33"/>
        <v>0</v>
      </c>
      <c r="N36" s="18">
        <f t="shared" si="33"/>
        <v>0</v>
      </c>
      <c r="O36" s="18">
        <f t="shared" si="33"/>
        <v>0</v>
      </c>
      <c r="P36" s="18">
        <f t="shared" si="33"/>
        <v>0</v>
      </c>
      <c r="Q36" s="18">
        <f t="shared" si="33"/>
        <v>0</v>
      </c>
      <c r="R36" s="18">
        <f t="shared" si="33"/>
        <v>0</v>
      </c>
      <c r="S36" s="18">
        <f t="shared" si="33"/>
        <v>0</v>
      </c>
      <c r="T36" s="18">
        <f t="shared" si="33"/>
        <v>0</v>
      </c>
      <c r="U36" s="18">
        <f t="shared" si="33"/>
        <v>0</v>
      </c>
      <c r="V36" s="18">
        <f t="shared" si="33"/>
        <v>0</v>
      </c>
      <c r="W36" s="18">
        <f t="shared" si="33"/>
        <v>0</v>
      </c>
      <c r="X36" s="18">
        <f t="shared" si="33"/>
        <v>0</v>
      </c>
      <c r="Y36" s="18">
        <f t="shared" si="33"/>
        <v>0</v>
      </c>
      <c r="Z36" s="18">
        <f t="shared" si="33"/>
        <v>0</v>
      </c>
      <c r="AA36" s="18">
        <f t="shared" si="33"/>
        <v>0</v>
      </c>
      <c r="AB36" s="18">
        <f t="shared" si="33"/>
        <v>0</v>
      </c>
      <c r="AC36" s="18">
        <f t="shared" si="33"/>
        <v>0</v>
      </c>
      <c r="AD36" s="18">
        <f t="shared" si="33"/>
        <v>0</v>
      </c>
      <c r="AE36" s="18">
        <f t="shared" si="33"/>
        <v>0</v>
      </c>
      <c r="AF36" s="18">
        <f t="shared" si="33"/>
        <v>0</v>
      </c>
      <c r="AG36" s="18">
        <f t="shared" si="33"/>
        <v>0</v>
      </c>
      <c r="AH36" s="18">
        <f t="shared" si="33"/>
        <v>0</v>
      </c>
      <c r="AI36" s="18">
        <f>SUM(J36:AH36)</f>
        <v>0</v>
      </c>
    </row>
    <row r="37" spans="1:35" ht="21" customHeight="1">
      <c r="A37" s="250"/>
      <c r="B37" s="251" t="s">
        <v>127</v>
      </c>
      <c r="C37" s="252"/>
      <c r="D37" s="252"/>
      <c r="E37" s="252"/>
      <c r="F37" s="252"/>
      <c r="G37" s="252"/>
      <c r="H37" s="106"/>
      <c r="I37" s="17" t="s">
        <v>97</v>
      </c>
      <c r="J37" s="18">
        <f>IF(J$3&gt;$G36,IF($H36="元利",IF(J$3&lt;$G36+1,$B36*$C36/100,IF(J$3&gt;$E36,0,-IPMT($C36/100,J$3-$G36,$E36-$G36,$B36,0))),TRUNC($B36*$C36/100)),0)</f>
        <v>0</v>
      </c>
      <c r="K37" s="18">
        <f aca="true" t="shared" si="34" ref="K37:AH37">IF(K$3&gt;$G36,IF($H36="元利",IF(K$3&lt;$G36+1,$B36*$C36/100,IF(K$3&gt;$E36,0,-IPMT($C36/100,K$3-$G36,$E36-$G36,$B36,0))),TRUNC(J39*$C36/100)),0)</f>
        <v>0</v>
      </c>
      <c r="L37" s="18">
        <f t="shared" si="34"/>
        <v>0</v>
      </c>
      <c r="M37" s="18">
        <f t="shared" si="34"/>
        <v>0</v>
      </c>
      <c r="N37" s="18">
        <f t="shared" si="34"/>
        <v>0</v>
      </c>
      <c r="O37" s="18">
        <f t="shared" si="34"/>
        <v>0</v>
      </c>
      <c r="P37" s="18">
        <f t="shared" si="34"/>
        <v>0</v>
      </c>
      <c r="Q37" s="18">
        <f t="shared" si="34"/>
        <v>0</v>
      </c>
      <c r="R37" s="18">
        <f t="shared" si="34"/>
        <v>0</v>
      </c>
      <c r="S37" s="18">
        <f t="shared" si="34"/>
        <v>0</v>
      </c>
      <c r="T37" s="18">
        <f t="shared" si="34"/>
        <v>0</v>
      </c>
      <c r="U37" s="18">
        <f t="shared" si="34"/>
        <v>0</v>
      </c>
      <c r="V37" s="18">
        <f t="shared" si="34"/>
        <v>0</v>
      </c>
      <c r="W37" s="18">
        <f t="shared" si="34"/>
        <v>0</v>
      </c>
      <c r="X37" s="18">
        <f t="shared" si="34"/>
        <v>0</v>
      </c>
      <c r="Y37" s="18">
        <f t="shared" si="34"/>
        <v>0</v>
      </c>
      <c r="Z37" s="18">
        <f t="shared" si="34"/>
        <v>0</v>
      </c>
      <c r="AA37" s="18">
        <f t="shared" si="34"/>
        <v>0</v>
      </c>
      <c r="AB37" s="18">
        <f t="shared" si="34"/>
        <v>0</v>
      </c>
      <c r="AC37" s="18">
        <f t="shared" si="34"/>
        <v>0</v>
      </c>
      <c r="AD37" s="18">
        <f t="shared" si="34"/>
        <v>0</v>
      </c>
      <c r="AE37" s="18">
        <f t="shared" si="34"/>
        <v>0</v>
      </c>
      <c r="AF37" s="18">
        <f t="shared" si="34"/>
        <v>0</v>
      </c>
      <c r="AG37" s="18">
        <f t="shared" si="34"/>
        <v>0</v>
      </c>
      <c r="AH37" s="18">
        <f t="shared" si="34"/>
        <v>0</v>
      </c>
      <c r="AI37" s="18">
        <f>SUM(J37:AH37)</f>
        <v>0</v>
      </c>
    </row>
    <row r="38" spans="1:35" ht="21" customHeight="1">
      <c r="A38" s="115">
        <f>IF('設備投資と資金調達'!C12="","",'設備投資と資金調達'!C12)</f>
      </c>
      <c r="B38" s="116"/>
      <c r="C38" s="116"/>
      <c r="D38" s="116"/>
      <c r="E38" s="116"/>
      <c r="F38" s="116"/>
      <c r="G38" s="116"/>
      <c r="H38" s="117"/>
      <c r="I38" s="17" t="s">
        <v>102</v>
      </c>
      <c r="J38" s="18">
        <f aca="true" t="shared" si="35" ref="J38:AH38">IF($H36="元利",IF(J$3&lt;$G36+1,J37,IF(J$3&gt;$E36,0,-PMT($C36/100,$E36-$G36,$B36,0,0))),J37+J36)</f>
        <v>0</v>
      </c>
      <c r="K38" s="18">
        <f t="shared" si="35"/>
        <v>0</v>
      </c>
      <c r="L38" s="18">
        <f t="shared" si="35"/>
        <v>0</v>
      </c>
      <c r="M38" s="18">
        <f t="shared" si="35"/>
        <v>0</v>
      </c>
      <c r="N38" s="18">
        <f t="shared" si="35"/>
        <v>0</v>
      </c>
      <c r="O38" s="18">
        <f t="shared" si="35"/>
        <v>0</v>
      </c>
      <c r="P38" s="18">
        <f t="shared" si="35"/>
        <v>0</v>
      </c>
      <c r="Q38" s="18">
        <f t="shared" si="35"/>
        <v>0</v>
      </c>
      <c r="R38" s="18">
        <f t="shared" si="35"/>
        <v>0</v>
      </c>
      <c r="S38" s="18">
        <f t="shared" si="35"/>
        <v>0</v>
      </c>
      <c r="T38" s="18">
        <f t="shared" si="35"/>
        <v>0</v>
      </c>
      <c r="U38" s="18">
        <f t="shared" si="35"/>
        <v>0</v>
      </c>
      <c r="V38" s="18">
        <f t="shared" si="35"/>
        <v>0</v>
      </c>
      <c r="W38" s="18">
        <f t="shared" si="35"/>
        <v>0</v>
      </c>
      <c r="X38" s="18">
        <f t="shared" si="35"/>
        <v>0</v>
      </c>
      <c r="Y38" s="18">
        <f t="shared" si="35"/>
        <v>0</v>
      </c>
      <c r="Z38" s="18">
        <f t="shared" si="35"/>
        <v>0</v>
      </c>
      <c r="AA38" s="18">
        <f t="shared" si="35"/>
        <v>0</v>
      </c>
      <c r="AB38" s="18">
        <f t="shared" si="35"/>
        <v>0</v>
      </c>
      <c r="AC38" s="18">
        <f t="shared" si="35"/>
        <v>0</v>
      </c>
      <c r="AD38" s="18">
        <f t="shared" si="35"/>
        <v>0</v>
      </c>
      <c r="AE38" s="18">
        <f t="shared" si="35"/>
        <v>0</v>
      </c>
      <c r="AF38" s="18">
        <f t="shared" si="35"/>
        <v>0</v>
      </c>
      <c r="AG38" s="18">
        <f t="shared" si="35"/>
        <v>0</v>
      </c>
      <c r="AH38" s="18">
        <f t="shared" si="35"/>
        <v>0</v>
      </c>
      <c r="AI38" s="18">
        <f>AI37+AI36</f>
        <v>0</v>
      </c>
    </row>
    <row r="39" spans="1:35" ht="21" customHeight="1" hidden="1">
      <c r="A39" s="115"/>
      <c r="B39" s="110"/>
      <c r="C39" s="110"/>
      <c r="D39" s="110"/>
      <c r="E39" s="110"/>
      <c r="F39" s="110"/>
      <c r="G39" s="110"/>
      <c r="H39" s="111"/>
      <c r="I39" s="17" t="s">
        <v>98</v>
      </c>
      <c r="J39" s="18">
        <f>$B36-J36</f>
        <v>0</v>
      </c>
      <c r="K39" s="18">
        <f aca="true" t="shared" si="36" ref="K39:AH39">IF($H36="元利",IF((J39-K36)&lt;0,0,J39-K36),J39-K36)</f>
        <v>0</v>
      </c>
      <c r="L39" s="18">
        <f t="shared" si="36"/>
        <v>0</v>
      </c>
      <c r="M39" s="18">
        <f t="shared" si="36"/>
        <v>0</v>
      </c>
      <c r="N39" s="18">
        <f t="shared" si="36"/>
        <v>0</v>
      </c>
      <c r="O39" s="18">
        <f t="shared" si="36"/>
        <v>0</v>
      </c>
      <c r="P39" s="18">
        <f t="shared" si="36"/>
        <v>0</v>
      </c>
      <c r="Q39" s="18">
        <f t="shared" si="36"/>
        <v>0</v>
      </c>
      <c r="R39" s="18">
        <f t="shared" si="36"/>
        <v>0</v>
      </c>
      <c r="S39" s="18">
        <f t="shared" si="36"/>
        <v>0</v>
      </c>
      <c r="T39" s="18">
        <f t="shared" si="36"/>
        <v>0</v>
      </c>
      <c r="U39" s="18">
        <f t="shared" si="36"/>
        <v>0</v>
      </c>
      <c r="V39" s="18">
        <f t="shared" si="36"/>
        <v>0</v>
      </c>
      <c r="W39" s="18">
        <f t="shared" si="36"/>
        <v>0</v>
      </c>
      <c r="X39" s="18">
        <f t="shared" si="36"/>
        <v>0</v>
      </c>
      <c r="Y39" s="18">
        <f t="shared" si="36"/>
        <v>0</v>
      </c>
      <c r="Z39" s="18">
        <f t="shared" si="36"/>
        <v>0</v>
      </c>
      <c r="AA39" s="18">
        <f t="shared" si="36"/>
        <v>0</v>
      </c>
      <c r="AB39" s="18">
        <f t="shared" si="36"/>
        <v>0</v>
      </c>
      <c r="AC39" s="18">
        <f t="shared" si="36"/>
        <v>0</v>
      </c>
      <c r="AD39" s="18">
        <f t="shared" si="36"/>
        <v>0</v>
      </c>
      <c r="AE39" s="18">
        <f t="shared" si="36"/>
        <v>0</v>
      </c>
      <c r="AF39" s="18">
        <f t="shared" si="36"/>
        <v>0</v>
      </c>
      <c r="AG39" s="18">
        <f t="shared" si="36"/>
        <v>0</v>
      </c>
      <c r="AH39" s="18">
        <f t="shared" si="36"/>
        <v>0</v>
      </c>
      <c r="AI39" s="19"/>
    </row>
    <row r="40" spans="1:35" ht="21" customHeight="1">
      <c r="A40" s="249">
        <f>IF('設備投資と資金調達'!G33="","",'設備投資と資金調達'!G33)</f>
      </c>
      <c r="B40" s="102">
        <f>'設備投資と資金調達'!F33*1000</f>
        <v>0</v>
      </c>
      <c r="C40" s="103">
        <f>'設備投資と資金調達'!J33</f>
        <v>0</v>
      </c>
      <c r="D40" s="102">
        <f>'設備投資と資金調達'!K33</f>
        <v>0</v>
      </c>
      <c r="E40" s="104">
        <f>IF(ISERROR('設備投資と資金調達'!K33+('設備投資と資金調達'!B33-$J$2+H41)),0,'設備投資と資金調達'!K33+('設備投資と資金調達'!B33-$J$2+H41))</f>
        <v>0</v>
      </c>
      <c r="F40" s="102">
        <f>'設備投資と資金調達'!L33</f>
        <v>0</v>
      </c>
      <c r="G40" s="104">
        <f>IF(ISERROR('設備投資と資金調達'!L33+('設備投資と資金調達'!B33-$J$2+H41)),0,'設備投資と資金調達'!L33+('設備投資と資金調達'!B33-$J$2+H41))</f>
        <v>0</v>
      </c>
      <c r="H40" s="35"/>
      <c r="I40" s="17" t="s">
        <v>130</v>
      </c>
      <c r="J40" s="18">
        <f>IF($H40="元利",IF(J$3&lt;$G40+1,0,IF(J$3&gt;$E40,0,J42-J41)),IF(ISERROR(IF(J$3&lt;$G40+1,0,IF(J$3=$G40+1,TRUNC(($B40/1000)/($E40-$G40))*1000+MOD($B40/1000,$E40-$G40)*1000,IF(J$3&lt;=$E40,TRUNC(($B40/1000)/($E40-$G40))*1000,0)))),0,IF(J$3&lt;$G40+1,0,IF(J$3=$G40+1,TRUNC(($B40/1000)/($E40-$G40))*1000+MOD($B40/1000,$E40-$G40)*1000,IF(J$3&lt;=$E40,TRUNC(($B40/1000)/($E40-$G40))*1000,0)))))</f>
        <v>0</v>
      </c>
      <c r="K40" s="18">
        <f aca="true" t="shared" si="37" ref="K40:AH40">IF($H40="元利",IF(K$3&lt;$G40+1,0,IF(K$3&gt;$E40,0,K42-K41)),IF(K$3&lt;$G40+1,0,IF(K$3=$G40+1,TRUNC(($B40/1000)/($E40-$G40))*1000+MOD($B40/1000,$E40-$G40)*1000,IF(K$3&lt;=$E40,TRUNC(($B40/1000)/($E40-$G40))*1000,0))))</f>
        <v>0</v>
      </c>
      <c r="L40" s="18">
        <f t="shared" si="37"/>
        <v>0</v>
      </c>
      <c r="M40" s="18">
        <f t="shared" si="37"/>
        <v>0</v>
      </c>
      <c r="N40" s="18">
        <f t="shared" si="37"/>
        <v>0</v>
      </c>
      <c r="O40" s="18">
        <f t="shared" si="37"/>
        <v>0</v>
      </c>
      <c r="P40" s="18">
        <f t="shared" si="37"/>
        <v>0</v>
      </c>
      <c r="Q40" s="18">
        <f t="shared" si="37"/>
        <v>0</v>
      </c>
      <c r="R40" s="18">
        <f t="shared" si="37"/>
        <v>0</v>
      </c>
      <c r="S40" s="18">
        <f t="shared" si="37"/>
        <v>0</v>
      </c>
      <c r="T40" s="18">
        <f t="shared" si="37"/>
        <v>0</v>
      </c>
      <c r="U40" s="18">
        <f t="shared" si="37"/>
        <v>0</v>
      </c>
      <c r="V40" s="18">
        <f t="shared" si="37"/>
        <v>0</v>
      </c>
      <c r="W40" s="18">
        <f t="shared" si="37"/>
        <v>0</v>
      </c>
      <c r="X40" s="18">
        <f t="shared" si="37"/>
        <v>0</v>
      </c>
      <c r="Y40" s="18">
        <f t="shared" si="37"/>
        <v>0</v>
      </c>
      <c r="Z40" s="18">
        <f t="shared" si="37"/>
        <v>0</v>
      </c>
      <c r="AA40" s="18">
        <f t="shared" si="37"/>
        <v>0</v>
      </c>
      <c r="AB40" s="18">
        <f t="shared" si="37"/>
        <v>0</v>
      </c>
      <c r="AC40" s="18">
        <f t="shared" si="37"/>
        <v>0</v>
      </c>
      <c r="AD40" s="18">
        <f t="shared" si="37"/>
        <v>0</v>
      </c>
      <c r="AE40" s="18">
        <f t="shared" si="37"/>
        <v>0</v>
      </c>
      <c r="AF40" s="18">
        <f t="shared" si="37"/>
        <v>0</v>
      </c>
      <c r="AG40" s="18">
        <f t="shared" si="37"/>
        <v>0</v>
      </c>
      <c r="AH40" s="18">
        <f t="shared" si="37"/>
        <v>0</v>
      </c>
      <c r="AI40" s="18">
        <f>SUM(J40:AH40)</f>
        <v>0</v>
      </c>
    </row>
    <row r="41" spans="1:35" ht="21" customHeight="1">
      <c r="A41" s="250"/>
      <c r="B41" s="251" t="s">
        <v>127</v>
      </c>
      <c r="C41" s="252"/>
      <c r="D41" s="252"/>
      <c r="E41" s="252"/>
      <c r="F41" s="252"/>
      <c r="G41" s="252"/>
      <c r="H41" s="106"/>
      <c r="I41" s="17" t="s">
        <v>97</v>
      </c>
      <c r="J41" s="18">
        <f>IF(J$3&gt;$G40,IF($H40="元利",IF(J$3&lt;$G40+1,$B40*$C40/100,IF(J$3&gt;$E40,0,-IPMT($C40/100,J$3-$G40,$E40-$G40,$B40,0))),TRUNC($B40*$C40/100)),0)</f>
        <v>0</v>
      </c>
      <c r="K41" s="18">
        <f aca="true" t="shared" si="38" ref="K41:AH41">IF(K$3&gt;$G40,IF($H40="元利",IF(K$3&lt;$G40+1,$B40*$C40/100,IF(K$3&gt;$E40,0,-IPMT($C40/100,K$3-$G40,$E40-$G40,$B40,0))),TRUNC(J43*$C40/100)),0)</f>
        <v>0</v>
      </c>
      <c r="L41" s="18">
        <f t="shared" si="38"/>
        <v>0</v>
      </c>
      <c r="M41" s="18">
        <f t="shared" si="38"/>
        <v>0</v>
      </c>
      <c r="N41" s="18">
        <f t="shared" si="38"/>
        <v>0</v>
      </c>
      <c r="O41" s="18">
        <f t="shared" si="38"/>
        <v>0</v>
      </c>
      <c r="P41" s="18">
        <f t="shared" si="38"/>
        <v>0</v>
      </c>
      <c r="Q41" s="18">
        <f t="shared" si="38"/>
        <v>0</v>
      </c>
      <c r="R41" s="18">
        <f t="shared" si="38"/>
        <v>0</v>
      </c>
      <c r="S41" s="18">
        <f t="shared" si="38"/>
        <v>0</v>
      </c>
      <c r="T41" s="18">
        <f t="shared" si="38"/>
        <v>0</v>
      </c>
      <c r="U41" s="18">
        <f t="shared" si="38"/>
        <v>0</v>
      </c>
      <c r="V41" s="18">
        <f t="shared" si="38"/>
        <v>0</v>
      </c>
      <c r="W41" s="18">
        <f t="shared" si="38"/>
        <v>0</v>
      </c>
      <c r="X41" s="18">
        <f t="shared" si="38"/>
        <v>0</v>
      </c>
      <c r="Y41" s="18">
        <f t="shared" si="38"/>
        <v>0</v>
      </c>
      <c r="Z41" s="18">
        <f t="shared" si="38"/>
        <v>0</v>
      </c>
      <c r="AA41" s="18">
        <f t="shared" si="38"/>
        <v>0</v>
      </c>
      <c r="AB41" s="18">
        <f t="shared" si="38"/>
        <v>0</v>
      </c>
      <c r="AC41" s="18">
        <f t="shared" si="38"/>
        <v>0</v>
      </c>
      <c r="AD41" s="18">
        <f t="shared" si="38"/>
        <v>0</v>
      </c>
      <c r="AE41" s="18">
        <f t="shared" si="38"/>
        <v>0</v>
      </c>
      <c r="AF41" s="18">
        <f t="shared" si="38"/>
        <v>0</v>
      </c>
      <c r="AG41" s="18">
        <f t="shared" si="38"/>
        <v>0</v>
      </c>
      <c r="AH41" s="18">
        <f t="shared" si="38"/>
        <v>0</v>
      </c>
      <c r="AI41" s="18">
        <f>SUM(J41:AH41)</f>
        <v>0</v>
      </c>
    </row>
    <row r="42" spans="1:35" ht="21" customHeight="1">
      <c r="A42" s="115">
        <f>IF('設備投資と資金調達'!C13="","",'設備投資と資金調達'!C13)</f>
      </c>
      <c r="B42" s="116"/>
      <c r="C42" s="116"/>
      <c r="D42" s="116"/>
      <c r="E42" s="116"/>
      <c r="F42" s="116"/>
      <c r="G42" s="116"/>
      <c r="H42" s="117"/>
      <c r="I42" s="17" t="s">
        <v>102</v>
      </c>
      <c r="J42" s="18">
        <f aca="true" t="shared" si="39" ref="J42:AH42">IF($H40="元利",IF(J$3&lt;$G40+1,J41,IF(J$3&gt;$E40,0,-PMT($C40/100,$E40-$G40,$B40,0,0))),J41+J40)</f>
        <v>0</v>
      </c>
      <c r="K42" s="18">
        <f t="shared" si="39"/>
        <v>0</v>
      </c>
      <c r="L42" s="18">
        <f t="shared" si="39"/>
        <v>0</v>
      </c>
      <c r="M42" s="18">
        <f t="shared" si="39"/>
        <v>0</v>
      </c>
      <c r="N42" s="18">
        <f t="shared" si="39"/>
        <v>0</v>
      </c>
      <c r="O42" s="18">
        <f t="shared" si="39"/>
        <v>0</v>
      </c>
      <c r="P42" s="18">
        <f t="shared" si="39"/>
        <v>0</v>
      </c>
      <c r="Q42" s="18">
        <f t="shared" si="39"/>
        <v>0</v>
      </c>
      <c r="R42" s="18">
        <f t="shared" si="39"/>
        <v>0</v>
      </c>
      <c r="S42" s="18">
        <f t="shared" si="39"/>
        <v>0</v>
      </c>
      <c r="T42" s="18">
        <f t="shared" si="39"/>
        <v>0</v>
      </c>
      <c r="U42" s="18">
        <f t="shared" si="39"/>
        <v>0</v>
      </c>
      <c r="V42" s="18">
        <f t="shared" si="39"/>
        <v>0</v>
      </c>
      <c r="W42" s="18">
        <f t="shared" si="39"/>
        <v>0</v>
      </c>
      <c r="X42" s="18">
        <f t="shared" si="39"/>
        <v>0</v>
      </c>
      <c r="Y42" s="18">
        <f t="shared" si="39"/>
        <v>0</v>
      </c>
      <c r="Z42" s="18">
        <f t="shared" si="39"/>
        <v>0</v>
      </c>
      <c r="AA42" s="18">
        <f t="shared" si="39"/>
        <v>0</v>
      </c>
      <c r="AB42" s="18">
        <f t="shared" si="39"/>
        <v>0</v>
      </c>
      <c r="AC42" s="18">
        <f t="shared" si="39"/>
        <v>0</v>
      </c>
      <c r="AD42" s="18">
        <f t="shared" si="39"/>
        <v>0</v>
      </c>
      <c r="AE42" s="18">
        <f t="shared" si="39"/>
        <v>0</v>
      </c>
      <c r="AF42" s="18">
        <f t="shared" si="39"/>
        <v>0</v>
      </c>
      <c r="AG42" s="18">
        <f t="shared" si="39"/>
        <v>0</v>
      </c>
      <c r="AH42" s="18">
        <f t="shared" si="39"/>
        <v>0</v>
      </c>
      <c r="AI42" s="18">
        <f>AI41+AI40</f>
        <v>0</v>
      </c>
    </row>
    <row r="43" spans="1:35" ht="21" customHeight="1" hidden="1">
      <c r="A43" s="115"/>
      <c r="B43" s="110"/>
      <c r="C43" s="110"/>
      <c r="D43" s="110"/>
      <c r="E43" s="110"/>
      <c r="F43" s="110"/>
      <c r="G43" s="110"/>
      <c r="H43" s="111"/>
      <c r="I43" s="17" t="s">
        <v>98</v>
      </c>
      <c r="J43" s="18">
        <f>$B40-J40</f>
        <v>0</v>
      </c>
      <c r="K43" s="18">
        <f aca="true" t="shared" si="40" ref="K43:AH43">IF($H40="元利",IF((J43-K40)&lt;0,0,J43-K40),J43-K40)</f>
        <v>0</v>
      </c>
      <c r="L43" s="18">
        <f t="shared" si="40"/>
        <v>0</v>
      </c>
      <c r="M43" s="18">
        <f t="shared" si="40"/>
        <v>0</v>
      </c>
      <c r="N43" s="18">
        <f t="shared" si="40"/>
        <v>0</v>
      </c>
      <c r="O43" s="18">
        <f t="shared" si="40"/>
        <v>0</v>
      </c>
      <c r="P43" s="18">
        <f t="shared" si="40"/>
        <v>0</v>
      </c>
      <c r="Q43" s="18">
        <f t="shared" si="40"/>
        <v>0</v>
      </c>
      <c r="R43" s="18">
        <f t="shared" si="40"/>
        <v>0</v>
      </c>
      <c r="S43" s="18">
        <f t="shared" si="40"/>
        <v>0</v>
      </c>
      <c r="T43" s="18">
        <f t="shared" si="40"/>
        <v>0</v>
      </c>
      <c r="U43" s="18">
        <f t="shared" si="40"/>
        <v>0</v>
      </c>
      <c r="V43" s="18">
        <f t="shared" si="40"/>
        <v>0</v>
      </c>
      <c r="W43" s="18">
        <f t="shared" si="40"/>
        <v>0</v>
      </c>
      <c r="X43" s="18">
        <f t="shared" si="40"/>
        <v>0</v>
      </c>
      <c r="Y43" s="18">
        <f t="shared" si="40"/>
        <v>0</v>
      </c>
      <c r="Z43" s="18">
        <f t="shared" si="40"/>
        <v>0</v>
      </c>
      <c r="AA43" s="18">
        <f t="shared" si="40"/>
        <v>0</v>
      </c>
      <c r="AB43" s="18">
        <f t="shared" si="40"/>
        <v>0</v>
      </c>
      <c r="AC43" s="18">
        <f t="shared" si="40"/>
        <v>0</v>
      </c>
      <c r="AD43" s="18">
        <f t="shared" si="40"/>
        <v>0</v>
      </c>
      <c r="AE43" s="18">
        <f t="shared" si="40"/>
        <v>0</v>
      </c>
      <c r="AF43" s="18">
        <f t="shared" si="40"/>
        <v>0</v>
      </c>
      <c r="AG43" s="18">
        <f t="shared" si="40"/>
        <v>0</v>
      </c>
      <c r="AH43" s="18">
        <f t="shared" si="40"/>
        <v>0</v>
      </c>
      <c r="AI43" s="19"/>
    </row>
    <row r="44" spans="1:35" ht="21" customHeight="1">
      <c r="A44" s="255" t="s">
        <v>104</v>
      </c>
      <c r="B44" s="258"/>
      <c r="C44" s="258"/>
      <c r="D44" s="258"/>
      <c r="E44" s="258"/>
      <c r="F44" s="258"/>
      <c r="G44" s="258"/>
      <c r="H44" s="259"/>
      <c r="I44" s="17" t="s">
        <v>131</v>
      </c>
      <c r="J44" s="18">
        <f aca="true" t="shared" si="41" ref="J44:K46">SUMIF($I$4:$I$43,$I44,J$4:J$43)</f>
        <v>0</v>
      </c>
      <c r="K44" s="18">
        <f t="shared" si="41"/>
        <v>0</v>
      </c>
      <c r="L44" s="18">
        <f aca="true" t="shared" si="42" ref="L44:AH46">SUMIF($I$4:$I$43,$I44,L$4:L$43)</f>
        <v>0</v>
      </c>
      <c r="M44" s="18">
        <f t="shared" si="42"/>
        <v>0</v>
      </c>
      <c r="N44" s="18">
        <f t="shared" si="42"/>
        <v>0</v>
      </c>
      <c r="O44" s="18">
        <f t="shared" si="42"/>
        <v>0</v>
      </c>
      <c r="P44" s="18">
        <f t="shared" si="42"/>
        <v>0</v>
      </c>
      <c r="Q44" s="18">
        <f t="shared" si="42"/>
        <v>0</v>
      </c>
      <c r="R44" s="18">
        <f t="shared" si="42"/>
        <v>0</v>
      </c>
      <c r="S44" s="18">
        <f t="shared" si="42"/>
        <v>0</v>
      </c>
      <c r="T44" s="18">
        <f t="shared" si="42"/>
        <v>0</v>
      </c>
      <c r="U44" s="18">
        <f t="shared" si="42"/>
        <v>0</v>
      </c>
      <c r="V44" s="18">
        <f t="shared" si="42"/>
        <v>0</v>
      </c>
      <c r="W44" s="18">
        <f t="shared" si="42"/>
        <v>0</v>
      </c>
      <c r="X44" s="18">
        <f t="shared" si="42"/>
        <v>0</v>
      </c>
      <c r="Y44" s="18">
        <f t="shared" si="42"/>
        <v>0</v>
      </c>
      <c r="Z44" s="18">
        <f t="shared" si="42"/>
        <v>0</v>
      </c>
      <c r="AA44" s="18">
        <f t="shared" si="42"/>
        <v>0</v>
      </c>
      <c r="AB44" s="18">
        <f t="shared" si="42"/>
        <v>0</v>
      </c>
      <c r="AC44" s="18">
        <f t="shared" si="42"/>
        <v>0</v>
      </c>
      <c r="AD44" s="18">
        <f t="shared" si="42"/>
        <v>0</v>
      </c>
      <c r="AE44" s="18">
        <f t="shared" si="42"/>
        <v>0</v>
      </c>
      <c r="AF44" s="18">
        <f t="shared" si="42"/>
        <v>0</v>
      </c>
      <c r="AG44" s="18">
        <f t="shared" si="42"/>
        <v>0</v>
      </c>
      <c r="AH44" s="18">
        <f t="shared" si="42"/>
        <v>0</v>
      </c>
      <c r="AI44" s="18">
        <f>SUM(J44:AH44)</f>
        <v>0</v>
      </c>
    </row>
    <row r="45" spans="1:35" ht="21" customHeight="1">
      <c r="A45" s="256"/>
      <c r="B45" s="260"/>
      <c r="C45" s="260"/>
      <c r="D45" s="260"/>
      <c r="E45" s="260"/>
      <c r="F45" s="260"/>
      <c r="G45" s="260"/>
      <c r="H45" s="261"/>
      <c r="I45" s="17" t="s">
        <v>97</v>
      </c>
      <c r="J45" s="18">
        <f t="shared" si="41"/>
        <v>0</v>
      </c>
      <c r="K45" s="18">
        <f t="shared" si="41"/>
        <v>0</v>
      </c>
      <c r="L45" s="18">
        <f aca="true" t="shared" si="43" ref="L45:Y45">SUMIF($I$4:$I$43,$I45,L$4:L$43)</f>
        <v>0</v>
      </c>
      <c r="M45" s="18">
        <f t="shared" si="43"/>
        <v>0</v>
      </c>
      <c r="N45" s="18">
        <f t="shared" si="43"/>
        <v>0</v>
      </c>
      <c r="O45" s="18">
        <f t="shared" si="43"/>
        <v>0</v>
      </c>
      <c r="P45" s="18">
        <f t="shared" si="43"/>
        <v>0</v>
      </c>
      <c r="Q45" s="18">
        <f t="shared" si="43"/>
        <v>0</v>
      </c>
      <c r="R45" s="18">
        <f t="shared" si="43"/>
        <v>0</v>
      </c>
      <c r="S45" s="18">
        <f t="shared" si="43"/>
        <v>0</v>
      </c>
      <c r="T45" s="18">
        <f t="shared" si="43"/>
        <v>0</v>
      </c>
      <c r="U45" s="18">
        <f t="shared" si="43"/>
        <v>0</v>
      </c>
      <c r="V45" s="18">
        <f t="shared" si="43"/>
        <v>0</v>
      </c>
      <c r="W45" s="18">
        <f t="shared" si="43"/>
        <v>0</v>
      </c>
      <c r="X45" s="18">
        <f t="shared" si="43"/>
        <v>0</v>
      </c>
      <c r="Y45" s="18">
        <f t="shared" si="43"/>
        <v>0</v>
      </c>
      <c r="Z45" s="18">
        <f t="shared" si="42"/>
        <v>0</v>
      </c>
      <c r="AA45" s="18">
        <f t="shared" si="42"/>
        <v>0</v>
      </c>
      <c r="AB45" s="18">
        <f t="shared" si="42"/>
        <v>0</v>
      </c>
      <c r="AC45" s="18">
        <f t="shared" si="42"/>
        <v>0</v>
      </c>
      <c r="AD45" s="18">
        <f t="shared" si="42"/>
        <v>0</v>
      </c>
      <c r="AE45" s="18">
        <f t="shared" si="42"/>
        <v>0</v>
      </c>
      <c r="AF45" s="18">
        <f t="shared" si="42"/>
        <v>0</v>
      </c>
      <c r="AG45" s="18">
        <f t="shared" si="42"/>
        <v>0</v>
      </c>
      <c r="AH45" s="18">
        <f t="shared" si="42"/>
        <v>0</v>
      </c>
      <c r="AI45" s="18">
        <f>SUM(J45:AH45)</f>
        <v>0</v>
      </c>
    </row>
    <row r="46" spans="1:35" ht="21" customHeight="1">
      <c r="A46" s="257"/>
      <c r="B46" s="262"/>
      <c r="C46" s="262"/>
      <c r="D46" s="262"/>
      <c r="E46" s="262"/>
      <c r="F46" s="262"/>
      <c r="G46" s="262"/>
      <c r="H46" s="263"/>
      <c r="I46" s="17" t="s">
        <v>102</v>
      </c>
      <c r="J46" s="18">
        <f t="shared" si="41"/>
        <v>0</v>
      </c>
      <c r="K46" s="18">
        <f t="shared" si="41"/>
        <v>0</v>
      </c>
      <c r="L46" s="18">
        <f t="shared" si="42"/>
        <v>0</v>
      </c>
      <c r="M46" s="18">
        <f t="shared" si="42"/>
        <v>0</v>
      </c>
      <c r="N46" s="18">
        <f t="shared" si="42"/>
        <v>0</v>
      </c>
      <c r="O46" s="18">
        <f t="shared" si="42"/>
        <v>0</v>
      </c>
      <c r="P46" s="18">
        <f t="shared" si="42"/>
        <v>0</v>
      </c>
      <c r="Q46" s="18">
        <f t="shared" si="42"/>
        <v>0</v>
      </c>
      <c r="R46" s="18">
        <f t="shared" si="42"/>
        <v>0</v>
      </c>
      <c r="S46" s="18">
        <f t="shared" si="42"/>
        <v>0</v>
      </c>
      <c r="T46" s="18">
        <f t="shared" si="42"/>
        <v>0</v>
      </c>
      <c r="U46" s="18">
        <f t="shared" si="42"/>
        <v>0</v>
      </c>
      <c r="V46" s="18">
        <f t="shared" si="42"/>
        <v>0</v>
      </c>
      <c r="W46" s="18">
        <f t="shared" si="42"/>
        <v>0</v>
      </c>
      <c r="X46" s="18">
        <f t="shared" si="42"/>
        <v>0</v>
      </c>
      <c r="Y46" s="18">
        <f t="shared" si="42"/>
        <v>0</v>
      </c>
      <c r="Z46" s="18">
        <f t="shared" si="42"/>
        <v>0</v>
      </c>
      <c r="AA46" s="18">
        <f t="shared" si="42"/>
        <v>0</v>
      </c>
      <c r="AB46" s="18">
        <f t="shared" si="42"/>
        <v>0</v>
      </c>
      <c r="AC46" s="18">
        <f t="shared" si="42"/>
        <v>0</v>
      </c>
      <c r="AD46" s="18">
        <f t="shared" si="42"/>
        <v>0</v>
      </c>
      <c r="AE46" s="18">
        <f t="shared" si="42"/>
        <v>0</v>
      </c>
      <c r="AF46" s="18">
        <f t="shared" si="42"/>
        <v>0</v>
      </c>
      <c r="AG46" s="18">
        <f t="shared" si="42"/>
        <v>0</v>
      </c>
      <c r="AH46" s="18">
        <f t="shared" si="42"/>
        <v>0</v>
      </c>
      <c r="AI46" s="18">
        <f>AI45+AI44</f>
        <v>0</v>
      </c>
    </row>
    <row r="47" spans="1:35" ht="21" customHeight="1">
      <c r="A47" s="118" t="s">
        <v>159</v>
      </c>
      <c r="B47" s="119"/>
      <c r="C47" s="119"/>
      <c r="D47" s="119"/>
      <c r="E47" s="119"/>
      <c r="F47" s="119"/>
      <c r="G47" s="119"/>
      <c r="H47" s="119"/>
      <c r="I47" s="109"/>
      <c r="J47" s="105">
        <f>SUMIF($A$4:$A$43,"青年等就農資金",J4:J43)</f>
        <v>0</v>
      </c>
      <c r="K47" s="105">
        <f aca="true" t="shared" si="44" ref="K47:AI47">SUMIF($A$4:$A$43,"青年等就農資金",K4:K43)</f>
        <v>0</v>
      </c>
      <c r="L47" s="105">
        <f t="shared" si="44"/>
        <v>0</v>
      </c>
      <c r="M47" s="105">
        <f t="shared" si="44"/>
        <v>0</v>
      </c>
      <c r="N47" s="105">
        <f t="shared" si="44"/>
        <v>0</v>
      </c>
      <c r="O47" s="105">
        <f t="shared" si="44"/>
        <v>0</v>
      </c>
      <c r="P47" s="105">
        <f t="shared" si="44"/>
        <v>0</v>
      </c>
      <c r="Q47" s="105">
        <f t="shared" si="44"/>
        <v>0</v>
      </c>
      <c r="R47" s="105">
        <f t="shared" si="44"/>
        <v>0</v>
      </c>
      <c r="S47" s="105">
        <f t="shared" si="44"/>
        <v>0</v>
      </c>
      <c r="T47" s="105">
        <f t="shared" si="44"/>
        <v>0</v>
      </c>
      <c r="U47" s="105">
        <f t="shared" si="44"/>
        <v>0</v>
      </c>
      <c r="V47" s="105">
        <f t="shared" si="44"/>
        <v>0</v>
      </c>
      <c r="W47" s="105">
        <f t="shared" si="44"/>
        <v>0</v>
      </c>
      <c r="X47" s="105">
        <f t="shared" si="44"/>
        <v>0</v>
      </c>
      <c r="Y47" s="105">
        <f t="shared" si="44"/>
        <v>0</v>
      </c>
      <c r="Z47" s="105">
        <f t="shared" si="44"/>
        <v>0</v>
      </c>
      <c r="AA47" s="105">
        <f t="shared" si="44"/>
        <v>0</v>
      </c>
      <c r="AB47" s="105">
        <f t="shared" si="44"/>
        <v>0</v>
      </c>
      <c r="AC47" s="105">
        <f t="shared" si="44"/>
        <v>0</v>
      </c>
      <c r="AD47" s="105">
        <f t="shared" si="44"/>
        <v>0</v>
      </c>
      <c r="AE47" s="105">
        <f t="shared" si="44"/>
        <v>0</v>
      </c>
      <c r="AF47" s="105">
        <f t="shared" si="44"/>
        <v>0</v>
      </c>
      <c r="AG47" s="105">
        <f t="shared" si="44"/>
        <v>0</v>
      </c>
      <c r="AH47" s="105">
        <f t="shared" si="44"/>
        <v>0</v>
      </c>
      <c r="AI47" s="105">
        <f t="shared" si="44"/>
        <v>0</v>
      </c>
    </row>
  </sheetData>
  <sheetProtection sheet="1" objects="1" scenarios="1" formatCells="0" formatColumns="0" formatRows="0"/>
  <mergeCells count="28">
    <mergeCell ref="H2:H3"/>
    <mergeCell ref="A44:A46"/>
    <mergeCell ref="B44:H46"/>
    <mergeCell ref="C2:C3"/>
    <mergeCell ref="D2:D3"/>
    <mergeCell ref="F2:F3"/>
    <mergeCell ref="B21:G21"/>
    <mergeCell ref="B25:G25"/>
    <mergeCell ref="B13:G13"/>
    <mergeCell ref="A40:A41"/>
    <mergeCell ref="A2:A3"/>
    <mergeCell ref="B2:B3"/>
    <mergeCell ref="A24:A25"/>
    <mergeCell ref="B41:G41"/>
    <mergeCell ref="A4:A5"/>
    <mergeCell ref="A8:A9"/>
    <mergeCell ref="A12:A13"/>
    <mergeCell ref="A16:A17"/>
    <mergeCell ref="B5:G5"/>
    <mergeCell ref="B9:G9"/>
    <mergeCell ref="A36:A37"/>
    <mergeCell ref="B37:G37"/>
    <mergeCell ref="B17:G17"/>
    <mergeCell ref="A20:A21"/>
    <mergeCell ref="A28:A29"/>
    <mergeCell ref="A32:A33"/>
    <mergeCell ref="B29:G29"/>
    <mergeCell ref="B33:G33"/>
  </mergeCells>
  <dataValidations count="2">
    <dataValidation type="list" allowBlank="1" showInputMessage="1" showErrorMessage="1" sqref="H4 H8 H12 H16 H20 H24 H28 H32 H36 H40">
      <formula1>"元金,元利"</formula1>
    </dataValidation>
    <dataValidation type="list" allowBlank="1" showInputMessage="1" showErrorMessage="1" sqref="H5 H9 H13 H17 H21 H25 H29 H33 H37 H41">
      <formula1>"0,1"</formula1>
    </dataValidation>
  </dataValidations>
  <printOptions/>
  <pageMargins left="0.5905511811023623" right="0.3937007874015748" top="0.5905511811023623" bottom="0.5905511811023623" header="0.3937007874015748" footer="0.3937007874015748"/>
  <pageSetup fitToWidth="0" fitToHeight="1" horizontalDpi="600" verticalDpi="600" orientation="landscape" paperSize="9" scale="69" r:id="rId3"/>
  <legacyDrawing r:id="rId2"/>
</worksheet>
</file>

<file path=xl/worksheets/sheet6.xml><?xml version="1.0" encoding="utf-8"?>
<worksheet xmlns="http://schemas.openxmlformats.org/spreadsheetml/2006/main" xmlns:r="http://schemas.openxmlformats.org/officeDocument/2006/relationships">
  <sheetPr>
    <tabColor rgb="FFFF9999"/>
  </sheetPr>
  <dimension ref="A1:B56"/>
  <sheetViews>
    <sheetView zoomScalePageLayoutView="0" workbookViewId="0" topLeftCell="A1">
      <selection activeCell="A57" sqref="A57"/>
    </sheetView>
  </sheetViews>
  <sheetFormatPr defaultColWidth="8.875" defaultRowHeight="13.5"/>
  <cols>
    <col min="1" max="1" width="4.125" style="177" customWidth="1"/>
    <col min="2" max="2" width="83.50390625" style="176" customWidth="1"/>
    <col min="3" max="16384" width="8.875" style="177" customWidth="1"/>
  </cols>
  <sheetData>
    <row r="1" ht="20.25" customHeight="1">
      <c r="A1" s="175" t="s">
        <v>207</v>
      </c>
    </row>
    <row r="2" ht="13.5">
      <c r="A2" s="178" t="s">
        <v>177</v>
      </c>
    </row>
    <row r="3" spans="1:2" ht="40.5">
      <c r="A3" s="182" t="s">
        <v>209</v>
      </c>
      <c r="B3" s="180" t="s">
        <v>208</v>
      </c>
    </row>
    <row r="4" spans="1:2" ht="54">
      <c r="A4" s="182" t="s">
        <v>205</v>
      </c>
      <c r="B4" s="180" t="s">
        <v>210</v>
      </c>
    </row>
    <row r="5" spans="1:2" ht="40.5">
      <c r="A5" s="182" t="s">
        <v>206</v>
      </c>
      <c r="B5" s="180" t="s">
        <v>211</v>
      </c>
    </row>
    <row r="6" ht="13.5">
      <c r="A6" s="178" t="s">
        <v>178</v>
      </c>
    </row>
    <row r="7" spans="1:2" ht="13.5">
      <c r="A7" s="182" t="s">
        <v>204</v>
      </c>
      <c r="B7" s="180" t="s">
        <v>212</v>
      </c>
    </row>
    <row r="8" ht="27">
      <c r="B8" s="180" t="s">
        <v>239</v>
      </c>
    </row>
    <row r="9" spans="1:2" ht="13.5">
      <c r="A9" s="181" t="s">
        <v>213</v>
      </c>
      <c r="B9" s="180" t="s">
        <v>214</v>
      </c>
    </row>
    <row r="10" spans="1:2" ht="13.5">
      <c r="A10" s="181" t="s">
        <v>215</v>
      </c>
      <c r="B10" s="180" t="s">
        <v>216</v>
      </c>
    </row>
    <row r="11" spans="1:2" ht="13.5">
      <c r="A11" s="181" t="s">
        <v>217</v>
      </c>
      <c r="B11" s="180" t="s">
        <v>218</v>
      </c>
    </row>
    <row r="12" spans="1:2" ht="13.5">
      <c r="A12" s="182" t="s">
        <v>205</v>
      </c>
      <c r="B12" s="180" t="s">
        <v>219</v>
      </c>
    </row>
    <row r="13" ht="27">
      <c r="B13" s="180" t="s">
        <v>220</v>
      </c>
    </row>
    <row r="14" spans="1:2" ht="13.5">
      <c r="A14" s="181" t="s">
        <v>213</v>
      </c>
      <c r="B14" s="180" t="s">
        <v>221</v>
      </c>
    </row>
    <row r="15" spans="1:2" ht="13.5">
      <c r="A15" s="181" t="s">
        <v>215</v>
      </c>
      <c r="B15" s="180" t="s">
        <v>222</v>
      </c>
    </row>
    <row r="16" spans="1:2" ht="13.5">
      <c r="A16" s="181" t="s">
        <v>217</v>
      </c>
      <c r="B16" s="180" t="s">
        <v>223</v>
      </c>
    </row>
    <row r="17" spans="1:2" ht="13.5">
      <c r="A17" s="179" t="s">
        <v>206</v>
      </c>
      <c r="B17" s="180" t="s">
        <v>224</v>
      </c>
    </row>
    <row r="18" ht="13.5">
      <c r="B18" s="180" t="s">
        <v>240</v>
      </c>
    </row>
    <row r="19" spans="1:2" ht="13.5">
      <c r="A19" s="181" t="s">
        <v>213</v>
      </c>
      <c r="B19" s="180" t="s">
        <v>225</v>
      </c>
    </row>
    <row r="20" spans="1:2" ht="13.5">
      <c r="A20" s="181" t="s">
        <v>215</v>
      </c>
      <c r="B20" s="180" t="s">
        <v>226</v>
      </c>
    </row>
    <row r="21" spans="1:2" ht="13.5">
      <c r="A21" s="181" t="s">
        <v>217</v>
      </c>
      <c r="B21" s="180" t="s">
        <v>227</v>
      </c>
    </row>
    <row r="22" spans="1:2" ht="13.5">
      <c r="A22" s="181" t="s">
        <v>228</v>
      </c>
      <c r="B22" s="180" t="s">
        <v>229</v>
      </c>
    </row>
    <row r="23" ht="13.5">
      <c r="A23" s="178" t="s">
        <v>179</v>
      </c>
    </row>
    <row r="24" spans="1:2" ht="13.5">
      <c r="A24" s="182" t="s">
        <v>204</v>
      </c>
      <c r="B24" s="180" t="s">
        <v>230</v>
      </c>
    </row>
    <row r="25" spans="1:2" ht="27">
      <c r="A25" s="179"/>
      <c r="B25" s="180" t="s">
        <v>180</v>
      </c>
    </row>
    <row r="26" spans="1:2" ht="27">
      <c r="A26" s="179"/>
      <c r="B26" s="180" t="s">
        <v>231</v>
      </c>
    </row>
    <row r="27" ht="40.5">
      <c r="B27" s="180" t="s">
        <v>181</v>
      </c>
    </row>
    <row r="28" spans="1:2" ht="13.5">
      <c r="A28" s="182" t="s">
        <v>205</v>
      </c>
      <c r="B28" s="180" t="s">
        <v>232</v>
      </c>
    </row>
    <row r="29" ht="13.5">
      <c r="B29" s="180" t="s">
        <v>182</v>
      </c>
    </row>
    <row r="30" ht="27">
      <c r="B30" s="180" t="s">
        <v>183</v>
      </c>
    </row>
    <row r="31" ht="27">
      <c r="B31" s="180" t="s">
        <v>233</v>
      </c>
    </row>
    <row r="32" spans="1:2" ht="13.5">
      <c r="A32" s="182" t="s">
        <v>206</v>
      </c>
      <c r="B32" s="180" t="s">
        <v>234</v>
      </c>
    </row>
    <row r="33" ht="27">
      <c r="B33" s="180" t="s">
        <v>184</v>
      </c>
    </row>
    <row r="34" ht="40.5">
      <c r="B34" s="180" t="s">
        <v>185</v>
      </c>
    </row>
    <row r="35" ht="27">
      <c r="B35" s="180" t="s">
        <v>186</v>
      </c>
    </row>
    <row r="36" ht="13.5">
      <c r="A36" s="178" t="s">
        <v>187</v>
      </c>
    </row>
    <row r="37" ht="67.5">
      <c r="B37" s="180" t="s">
        <v>188</v>
      </c>
    </row>
    <row r="38" ht="40.5">
      <c r="B38" s="180" t="s">
        <v>189</v>
      </c>
    </row>
    <row r="39" ht="13.5">
      <c r="B39" s="180" t="s">
        <v>190</v>
      </c>
    </row>
    <row r="40" ht="13.5">
      <c r="A40" s="178" t="s">
        <v>191</v>
      </c>
    </row>
    <row r="41" ht="27">
      <c r="B41" s="180" t="s">
        <v>192</v>
      </c>
    </row>
    <row r="42" ht="13.5">
      <c r="B42" s="180" t="s">
        <v>193</v>
      </c>
    </row>
    <row r="43" ht="40.5">
      <c r="B43" s="180" t="s">
        <v>235</v>
      </c>
    </row>
    <row r="44" ht="27">
      <c r="B44" s="180" t="s">
        <v>236</v>
      </c>
    </row>
    <row r="45" ht="27">
      <c r="B45" s="180" t="s">
        <v>237</v>
      </c>
    </row>
    <row r="46" ht="40.5">
      <c r="B46" s="180" t="s">
        <v>238</v>
      </c>
    </row>
    <row r="47" ht="13.5">
      <c r="B47" s="180" t="s">
        <v>194</v>
      </c>
    </row>
    <row r="48" ht="13.5">
      <c r="B48" s="180" t="s">
        <v>195</v>
      </c>
    </row>
    <row r="49" ht="13.5">
      <c r="B49" s="180" t="s">
        <v>196</v>
      </c>
    </row>
    <row r="50" ht="40.5">
      <c r="B50" s="180" t="s">
        <v>197</v>
      </c>
    </row>
    <row r="51" ht="54">
      <c r="B51" s="180" t="s">
        <v>198</v>
      </c>
    </row>
    <row r="52" ht="13.5">
      <c r="B52" s="180" t="s">
        <v>199</v>
      </c>
    </row>
    <row r="53" ht="27">
      <c r="B53" s="180" t="s">
        <v>200</v>
      </c>
    </row>
    <row r="54" ht="13.5">
      <c r="B54" s="180" t="s">
        <v>201</v>
      </c>
    </row>
    <row r="55" ht="13.5">
      <c r="A55" s="178" t="s">
        <v>202</v>
      </c>
    </row>
    <row r="56" ht="40.5">
      <c r="B56" s="180" t="s">
        <v>203</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10"/>
  <sheetViews>
    <sheetView zoomScalePageLayoutView="0" workbookViewId="0" topLeftCell="A1">
      <selection activeCell="A11" sqref="A11"/>
    </sheetView>
  </sheetViews>
  <sheetFormatPr defaultColWidth="8.875" defaultRowHeight="18" customHeight="1"/>
  <cols>
    <col min="1" max="1" width="3.125" style="172" customWidth="1"/>
    <col min="2" max="16384" width="8.875" style="172" customWidth="1"/>
  </cols>
  <sheetData>
    <row r="1" spans="1:2" ht="18" customHeight="1">
      <c r="A1" s="171" t="s">
        <v>160</v>
      </c>
      <c r="B1" s="171"/>
    </row>
    <row r="2" spans="1:2" ht="18" customHeight="1">
      <c r="A2" s="173" t="s">
        <v>161</v>
      </c>
      <c r="B2" s="171"/>
    </row>
    <row r="3" spans="1:2" ht="18" customHeight="1">
      <c r="A3" s="171"/>
      <c r="B3" s="171" t="s">
        <v>162</v>
      </c>
    </row>
    <row r="4" spans="1:2" ht="18" customHeight="1">
      <c r="A4" s="171"/>
      <c r="B4" s="171" t="s">
        <v>163</v>
      </c>
    </row>
    <row r="6" ht="18" customHeight="1">
      <c r="A6" s="174" t="s">
        <v>165</v>
      </c>
    </row>
    <row r="7" ht="18" customHeight="1">
      <c r="B7" s="172" t="s">
        <v>164</v>
      </c>
    </row>
    <row r="8" ht="18" customHeight="1">
      <c r="B8" s="172" t="s">
        <v>167</v>
      </c>
    </row>
    <row r="9" ht="18" customHeight="1">
      <c r="B9" s="172" t="s">
        <v>166</v>
      </c>
    </row>
    <row r="10" ht="18" customHeight="1">
      <c r="B10" s="171"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山形県庁</cp:lastModifiedBy>
  <cp:lastPrinted>2016-10-06T02:49:16Z</cp:lastPrinted>
  <dcterms:created xsi:type="dcterms:W3CDTF">1997-01-08T22:48:59Z</dcterms:created>
  <dcterms:modified xsi:type="dcterms:W3CDTF">2016-10-27T06:33:04Z</dcterms:modified>
  <cp:category/>
  <cp:version/>
  <cp:contentType/>
  <cp:contentStatus/>
</cp:coreProperties>
</file>